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110"/>
  </bookViews>
  <sheets>
    <sheet name="11 ZŠ" sheetId="1" r:id="rId1"/>
  </sheets>
  <calcPr calcId="145621"/>
</workbook>
</file>

<file path=xl/calcChain.xml><?xml version="1.0" encoding="utf-8"?>
<calcChain xmlns="http://schemas.openxmlformats.org/spreadsheetml/2006/main">
  <c r="D394" i="1" l="1"/>
  <c r="D383" i="1"/>
  <c r="D381" i="1"/>
  <c r="D380" i="1"/>
  <c r="D378" i="1"/>
  <c r="D377" i="1"/>
  <c r="D376" i="1"/>
  <c r="D371" i="1"/>
  <c r="D369" i="1"/>
  <c r="D367" i="1"/>
  <c r="D366" i="1"/>
  <c r="D365" i="1"/>
  <c r="D360" i="1"/>
  <c r="D359" i="1"/>
  <c r="D358" i="1"/>
  <c r="D352" i="1"/>
  <c r="D351" i="1"/>
  <c r="D343" i="1"/>
  <c r="D342" i="1"/>
  <c r="D340" i="1"/>
  <c r="D336" i="1"/>
  <c r="D335" i="1"/>
  <c r="D331" i="1"/>
  <c r="D328" i="1"/>
  <c r="D327" i="1"/>
  <c r="D325" i="1"/>
  <c r="D324" i="1"/>
  <c r="D321" i="1"/>
  <c r="D316" i="1"/>
  <c r="D307" i="1"/>
  <c r="D306" i="1"/>
  <c r="D304" i="1"/>
  <c r="D303" i="1"/>
  <c r="D299" i="1"/>
  <c r="D298" i="1"/>
  <c r="D297" i="1"/>
  <c r="D295" i="1"/>
  <c r="D294" i="1"/>
  <c r="D292" i="1"/>
  <c r="D291" i="1"/>
  <c r="D288" i="1"/>
  <c r="D287" i="1"/>
  <c r="D278" i="1"/>
  <c r="D276" i="1"/>
  <c r="D269" i="1"/>
  <c r="D268" i="1"/>
  <c r="D267" i="1"/>
  <c r="D264" i="1"/>
  <c r="D263" i="1"/>
  <c r="D260" i="1"/>
  <c r="D259" i="1"/>
  <c r="D257" i="1"/>
  <c r="D256" i="1"/>
  <c r="D255" i="1"/>
  <c r="D254" i="1"/>
  <c r="D251" i="1"/>
  <c r="D250" i="1"/>
  <c r="D243" i="1"/>
  <c r="D239" i="1"/>
  <c r="D230" i="1"/>
  <c r="D229" i="1"/>
  <c r="D227" i="1"/>
  <c r="D225" i="1"/>
  <c r="D223" i="1"/>
  <c r="D222" i="1"/>
  <c r="D221" i="1"/>
  <c r="D220" i="1"/>
  <c r="D219" i="1"/>
  <c r="D217" i="1"/>
  <c r="D216" i="1"/>
  <c r="D214" i="1"/>
  <c r="D211" i="1"/>
  <c r="D210" i="1"/>
  <c r="D209" i="1"/>
  <c r="D208" i="1"/>
  <c r="D200" i="1"/>
  <c r="D203" i="1" s="1"/>
  <c r="D189" i="1"/>
  <c r="D188" i="1"/>
  <c r="D187" i="1"/>
  <c r="D184" i="1"/>
  <c r="D181" i="1"/>
  <c r="D180" i="1"/>
  <c r="D179" i="1"/>
  <c r="D178" i="1"/>
  <c r="D177" i="1"/>
  <c r="D176" i="1"/>
  <c r="D175" i="1"/>
  <c r="D173" i="1"/>
  <c r="D172" i="1"/>
  <c r="D170" i="1"/>
  <c r="D169" i="1"/>
  <c r="D167" i="1"/>
  <c r="D165" i="1"/>
  <c r="D159" i="1"/>
  <c r="D158" i="1"/>
  <c r="D157" i="1"/>
  <c r="D156" i="1"/>
  <c r="D150" i="1"/>
  <c r="D149" i="1"/>
  <c r="D146" i="1"/>
  <c r="D145" i="1"/>
  <c r="D143" i="1"/>
  <c r="D139" i="1"/>
  <c r="D138" i="1"/>
  <c r="D136" i="1"/>
  <c r="D135" i="1"/>
  <c r="D134" i="1"/>
  <c r="D132" i="1"/>
  <c r="D131" i="1"/>
  <c r="D127" i="1"/>
  <c r="D125" i="1"/>
  <c r="D116" i="1"/>
  <c r="D120" i="1" s="1"/>
  <c r="D107" i="1"/>
  <c r="D106" i="1"/>
  <c r="D105" i="1"/>
  <c r="D104" i="1"/>
  <c r="D103" i="1"/>
  <c r="D102" i="1"/>
  <c r="D99" i="1"/>
  <c r="D97" i="1"/>
  <c r="D95" i="1"/>
  <c r="D92" i="1"/>
  <c r="D89" i="1"/>
  <c r="D88" i="1"/>
  <c r="D87" i="1"/>
  <c r="D82" i="1"/>
  <c r="D73" i="1"/>
  <c r="D72" i="1"/>
  <c r="D71" i="1"/>
  <c r="D69" i="1"/>
  <c r="D67" i="1"/>
  <c r="D65" i="1"/>
  <c r="D63" i="1"/>
  <c r="D62" i="1"/>
  <c r="D58" i="1"/>
  <c r="D52" i="1"/>
  <c r="D50" i="1"/>
  <c r="D49" i="1"/>
  <c r="D47" i="1"/>
  <c r="D46" i="1"/>
  <c r="D45" i="1"/>
  <c r="D44" i="1"/>
  <c r="D41" i="1"/>
  <c r="D40" i="1"/>
  <c r="D34" i="1"/>
  <c r="D33" i="1"/>
  <c r="D32" i="1"/>
  <c r="D25" i="1"/>
  <c r="D24" i="1"/>
  <c r="D22" i="1"/>
  <c r="D21" i="1"/>
  <c r="D19" i="1"/>
  <c r="D18" i="1"/>
  <c r="D17" i="1"/>
  <c r="D16" i="1"/>
  <c r="D15" i="1"/>
  <c r="D14" i="1"/>
  <c r="D12" i="1"/>
  <c r="D11" i="1"/>
  <c r="D8" i="1"/>
  <c r="D7" i="1"/>
  <c r="D5" i="1"/>
  <c r="D53" i="1" l="1"/>
  <c r="D108" i="1"/>
  <c r="D151" i="1"/>
  <c r="D160" i="1"/>
  <c r="D191" i="1"/>
  <c r="D233" i="1"/>
  <c r="D245" i="1"/>
  <c r="D270" i="1"/>
  <c r="D308" i="1"/>
  <c r="D353" i="1"/>
  <c r="D384" i="1"/>
  <c r="D26" i="1"/>
  <c r="D35" i="1"/>
  <c r="D75" i="1"/>
  <c r="D282" i="1"/>
  <c r="D344" i="1"/>
</calcChain>
</file>

<file path=xl/sharedStrings.xml><?xml version="1.0" encoding="utf-8"?>
<sst xmlns="http://schemas.openxmlformats.org/spreadsheetml/2006/main" count="718" uniqueCount="240">
  <si>
    <t>ZŠ Budatínska</t>
  </si>
  <si>
    <t>Názov akcie</t>
  </si>
  <si>
    <t>Množstvo</t>
  </si>
  <si>
    <t>Predpoklad.</t>
  </si>
  <si>
    <t>Predpokl. náklad</t>
  </si>
  <si>
    <t>jed.cena</t>
  </si>
  <si>
    <t xml:space="preserve"> celkom v €</t>
  </si>
  <si>
    <t>Rekonštrukcia strechy pavilónu A3 a B3 so zateplením</t>
  </si>
  <si>
    <t>975 m2</t>
  </si>
  <si>
    <t>Oprava strešnej krytiny nad vstupmi</t>
  </si>
  <si>
    <t>3 ks</t>
  </si>
  <si>
    <t>Oprava dilatácie strechy pav. B2 a čelnej steny pav. B3 so zateplením</t>
  </si>
  <si>
    <t>72 m2</t>
  </si>
  <si>
    <t>Výmena presklených stien nad bočnými vchodmi</t>
  </si>
  <si>
    <t>7 pos.</t>
  </si>
  <si>
    <t>Výmena hlavných  vstupných vchodových dverí</t>
  </si>
  <si>
    <t>1 ks</t>
  </si>
  <si>
    <t>Výmena bočných vstupných vchodových dverí</t>
  </si>
  <si>
    <t>4 ks</t>
  </si>
  <si>
    <t>Rekonštrukcia strojovne bazénu a vzduchotechniky</t>
  </si>
  <si>
    <t>1 zar.</t>
  </si>
  <si>
    <t>Rekonštrukcia elektroinštalácie a osvetlenia bazén a priľahlé priestory</t>
  </si>
  <si>
    <t>1 podl.</t>
  </si>
  <si>
    <t>Rekonštrukcia elektroinštalácie a osvetlenia telocviční a priľahlé priestory</t>
  </si>
  <si>
    <t>Kontrola a oprava elektroinštalácie a osvetlenia celej ZŠ</t>
  </si>
  <si>
    <t>16 posch.</t>
  </si>
  <si>
    <t>Rekonštrukcia hydroizolačných podlách v kuchyni vrátane rozvodov vody, odpadov, plynu a elektriny</t>
  </si>
  <si>
    <t>135 m2</t>
  </si>
  <si>
    <t>Obnova malieb a náterov v telocvičniach, chodbách a schdištiach</t>
  </si>
  <si>
    <t>3 200 m2</t>
  </si>
  <si>
    <t>Oprava kabrincov múrika okolo bazénu</t>
  </si>
  <si>
    <t>25 m2</t>
  </si>
  <si>
    <t xml:space="preserve">Obnova podlahovej krytiny v učebni fyziky, chémie a jazykov, schodištia </t>
  </si>
  <si>
    <t>750 m2</t>
  </si>
  <si>
    <t xml:space="preserve">Rekonštrukcia hygienických zariadení v pavilóne  B3 </t>
  </si>
  <si>
    <t>8 zar.</t>
  </si>
  <si>
    <t>(stupačky, obklady, dlažba, umyvadlá, WC, pisáre, bateríe, maľba)</t>
  </si>
  <si>
    <t>Repasia hygienických zariadení v pavilóne  A1 a B1 s použitím dobrých zar.predmetov z pav. B3, prekontrolovať  stupačky, nová dlažba, maľba</t>
  </si>
  <si>
    <t>Rekonštrukcia šatní a sprch pri telocvičniach a bazéne</t>
  </si>
  <si>
    <t>4 zar.</t>
  </si>
  <si>
    <t>Oprava vonkajších omietok</t>
  </si>
  <si>
    <t>150 m2</t>
  </si>
  <si>
    <t>Oprava spevnenej plochy a kanalízácie v dĺžke 12 m</t>
  </si>
  <si>
    <t>12 m</t>
  </si>
  <si>
    <t>celkom</t>
  </si>
  <si>
    <t>Požiadavka na výmenu a doplnenie veľkokuchýnských zariadení:</t>
  </si>
  <si>
    <t>Názov zariadenia</t>
  </si>
  <si>
    <t>Elektrická trojtrúba, nefunkčná</t>
  </si>
  <si>
    <t>Umývačka riadu</t>
  </si>
  <si>
    <t>Drvička kuchynského odpadu v zmysle hyg.predpisov</t>
  </si>
  <si>
    <t>Konvektomat, miesto el.trojtrúby</t>
  </si>
  <si>
    <t xml:space="preserve">ZŠ Černyševského - </t>
  </si>
  <si>
    <t>Výmera</t>
  </si>
  <si>
    <t>Rekonštrukcia strechy pavilónu A1, A2, A3, B1, B3 a B4 so zateplením</t>
  </si>
  <si>
    <t>2 872 m2</t>
  </si>
  <si>
    <t>6 podl.</t>
  </si>
  <si>
    <t>Obnova malieb a náterov v telocvičniach, chodbách a schodištiach</t>
  </si>
  <si>
    <t>Obnova podlahovej krytiny v učebni fyziky, chémie, jazykov, schodištia, 6 tr.</t>
  </si>
  <si>
    <t>1 750 m2</t>
  </si>
  <si>
    <t>15 posch.</t>
  </si>
  <si>
    <t>Repasia hygienických zariadení v pavilóne  A1 a B1 s použitím dobrých zar.predmetov z pav. B3, prekontrolovať stupačky, nová dlažba, maľba</t>
  </si>
  <si>
    <t>Rekonštrukcia šatní a spŕch pri telocvičniach(stupačky, obklady, dlažba, umyvadlá, WC, pisoáre, batérie maľba</t>
  </si>
  <si>
    <t>2 zar.</t>
  </si>
  <si>
    <t>Rekonštrukcia chladiaceho boxu v ŠKaJ</t>
  </si>
  <si>
    <t>1 chl.b.</t>
  </si>
  <si>
    <t>Rekonštrukcia hydroizolačných podlách v kuchyni vrátane rozvodov vody, odpadov, plynu a elektriky</t>
  </si>
  <si>
    <t>ZŠ Dudova</t>
  </si>
  <si>
    <r>
      <t xml:space="preserve">Rekonštrukcia strechy pavilónu A1, </t>
    </r>
    <r>
      <rPr>
        <b/>
        <sz val="11"/>
        <rFont val="Times New Roman"/>
        <family val="1"/>
        <charset val="238"/>
      </rPr>
      <t>B1</t>
    </r>
    <r>
      <rPr>
        <sz val="11"/>
        <rFont val="Times New Roman"/>
        <family val="1"/>
        <charset val="238"/>
      </rPr>
      <t xml:space="preserve">, </t>
    </r>
    <r>
      <rPr>
        <b/>
        <sz val="11"/>
        <rFont val="Times New Roman"/>
        <family val="1"/>
        <charset val="238"/>
      </rPr>
      <t>B2</t>
    </r>
    <r>
      <rPr>
        <sz val="11"/>
        <rFont val="Times New Roman"/>
        <family val="1"/>
        <charset val="238"/>
      </rPr>
      <t xml:space="preserve"> a </t>
    </r>
    <r>
      <rPr>
        <b/>
        <sz val="11"/>
        <rFont val="Times New Roman"/>
        <family val="1"/>
        <charset val="238"/>
      </rPr>
      <t>B3</t>
    </r>
    <r>
      <rPr>
        <sz val="11"/>
        <rFont val="Times New Roman"/>
        <family val="1"/>
        <charset val="238"/>
      </rPr>
      <t xml:space="preserve"> so zazeplením </t>
    </r>
  </si>
  <si>
    <t>1 909 m2</t>
  </si>
  <si>
    <t>Oprava hlavného schodiska</t>
  </si>
  <si>
    <t>Výmena rozvodu vody od výmeničky</t>
  </si>
  <si>
    <t>40 m</t>
  </si>
  <si>
    <t>Repasia hygienických zariadení v pavilóne  A1 a B1 s použitím dobrých zar.predmetov z pav. B3</t>
  </si>
  <si>
    <t>(prekontrolovať stupačky, nová dlažba, maľba)</t>
  </si>
  <si>
    <t>Rekonštrukcia šatní a sprch pri telocvičniach</t>
  </si>
  <si>
    <t>Rekonštrukcia vzduchotechniky v ŠJ</t>
  </si>
  <si>
    <t>Zhotoviť odvetranie kompresorovne a chladiacich boxov</t>
  </si>
  <si>
    <t>Obnova podlahovej krytiny na chodbách schodištiach a 9 triedach</t>
  </si>
  <si>
    <t>2 100 m2</t>
  </si>
  <si>
    <t>Obnova malieb v jedálni a kuchyni</t>
  </si>
  <si>
    <t>600 m2</t>
  </si>
  <si>
    <t>Výmena odpadu v pav. A1 až po šachtu</t>
  </si>
  <si>
    <t>50 m</t>
  </si>
  <si>
    <t>Obnova prírub radiátorov v celej škole</t>
  </si>
  <si>
    <t>1 ZŠ</t>
  </si>
  <si>
    <t>Antikorový kuchynský drez</t>
  </si>
  <si>
    <t>Umývací stroj na dlažbu</t>
  </si>
  <si>
    <t>ZŠ Gessayova</t>
  </si>
  <si>
    <t>Rekonštrukcia striech pavilónu A3  so zateplením</t>
  </si>
  <si>
    <t>432 m2</t>
  </si>
  <si>
    <t>6 pos.</t>
  </si>
  <si>
    <t>Rekonštrukcia chladiaceho boxu v ŠK</t>
  </si>
  <si>
    <t>Oprava odpadu čierneho riadu a plynovej prípojky</t>
  </si>
  <si>
    <t>Oprava hlavného schdiska</t>
  </si>
  <si>
    <t>Kompletná oprava kanalizácie vrátane PD</t>
  </si>
  <si>
    <t>150 m</t>
  </si>
  <si>
    <t>Oprava spevnených areálových plôch</t>
  </si>
  <si>
    <t>450 m2</t>
  </si>
  <si>
    <t>Obnova malieb a náterov na chodbách a schdištiach</t>
  </si>
  <si>
    <t>2 500 m2</t>
  </si>
  <si>
    <t>Obnova podlahovej krytiny PVC, 9 tried</t>
  </si>
  <si>
    <t xml:space="preserve"> 650 m2</t>
  </si>
  <si>
    <t>Kombinovaný sporák</t>
  </si>
  <si>
    <t>Smažiaca panvica</t>
  </si>
  <si>
    <t>Antikorový kuchynský drezdrez</t>
  </si>
  <si>
    <t>Ohrievací pult</t>
  </si>
  <si>
    <t>Chladnička 900 l</t>
  </si>
  <si>
    <t>ZŠ Holíčska</t>
  </si>
  <si>
    <t>Rekonštrukcia striech pavilónu A2  so zateplením</t>
  </si>
  <si>
    <t>285 m2</t>
  </si>
  <si>
    <t>Oprava dilatácie strechy pav. B2 a čelnej steny pav. B3</t>
  </si>
  <si>
    <t>Rekonštrukcia elektroinštalácie a osvetlenia vestibulu</t>
  </si>
  <si>
    <t>Oprava hlavného schodiska a asfaltovej plochy</t>
  </si>
  <si>
    <t>1 sch.</t>
  </si>
  <si>
    <t>Oprava bočných schodísk a spevnených plôch</t>
  </si>
  <si>
    <t>2 sch.</t>
  </si>
  <si>
    <t>Oprava vonkajšej fasády pri schodisku</t>
  </si>
  <si>
    <t>60 m2</t>
  </si>
  <si>
    <t>Rekonštrukcia podľahového kúrenia bazénu</t>
  </si>
  <si>
    <t>1 baz.</t>
  </si>
  <si>
    <t>Obnova podlahovej krytiny v učebni fyziky, chémie a jazykov, chodby a 6 učební</t>
  </si>
  <si>
    <t>1 200 m2</t>
  </si>
  <si>
    <t>Obnova malieb a náterov v telocvičniach, chodbách, scodištiach a kuchyni</t>
  </si>
  <si>
    <t>3 600 m2</t>
  </si>
  <si>
    <t>Rekonštrukcia vzduchotechniky v ŠK</t>
  </si>
  <si>
    <t>1 kopl.</t>
  </si>
  <si>
    <t>Oprava odpadov v ŠK</t>
  </si>
  <si>
    <t>Požiadavka na výmenu a doplnenie nefunkčných veľkokuchýnských zariadení:</t>
  </si>
  <si>
    <t>Kotol plynový 250 l</t>
  </si>
  <si>
    <t>2 ks</t>
  </si>
  <si>
    <t>Elektrická trojtrúba</t>
  </si>
  <si>
    <t>ZŠ Lachova</t>
  </si>
  <si>
    <r>
      <t xml:space="preserve">Rekonštrukcia strechy pav. </t>
    </r>
    <r>
      <rPr>
        <b/>
        <sz val="11"/>
        <rFont val="Times New Roman"/>
        <family val="1"/>
        <charset val="238"/>
      </rPr>
      <t>A2</t>
    </r>
    <r>
      <rPr>
        <sz val="11"/>
        <rFont val="Times New Roman"/>
        <family val="1"/>
        <charset val="238"/>
      </rPr>
      <t xml:space="preserve">, A3 a </t>
    </r>
    <r>
      <rPr>
        <b/>
        <sz val="11"/>
        <rFont val="Times New Roman"/>
        <family val="1"/>
        <charset val="238"/>
      </rPr>
      <t>B4</t>
    </r>
    <r>
      <rPr>
        <sz val="11"/>
        <rFont val="Times New Roman"/>
        <family val="1"/>
        <charset val="238"/>
      </rPr>
      <t xml:space="preserve"> so zateplením</t>
    </r>
  </si>
  <si>
    <t>1 072 m2</t>
  </si>
  <si>
    <t>Oprava dilatácie strechy pav. B4 a čelnej steny pav. B3 so zateplením</t>
  </si>
  <si>
    <t>15 pos.</t>
  </si>
  <si>
    <t>Repasia hygienických zariadení v pavilóne  A1 a B1 s použitím dobrých zar.predmetov z pav. B3 prekontrolovať stupačky, nová dlažba, maľba</t>
  </si>
  <si>
    <t>Výmena stupačkových ventílov v pav. B1 a B3</t>
  </si>
  <si>
    <t>25 ks</t>
  </si>
  <si>
    <t>Zateplenie krčku pod atikou v pav. A1</t>
  </si>
  <si>
    <t>12 m2</t>
  </si>
  <si>
    <t>Oprava stropného podhľadu v triede výt.výchovy</t>
  </si>
  <si>
    <t>Obnova malieb a náterov v ŠK</t>
  </si>
  <si>
    <t>Výmena dlažby v kuchyni</t>
  </si>
  <si>
    <t>Oprava vzduchotekniky v ŠK</t>
  </si>
  <si>
    <t>Oprava plynového potrubia v suteréne pav. A1</t>
  </si>
  <si>
    <t>Oprava odpadu s odborných učební</t>
  </si>
  <si>
    <t>2 uč.</t>
  </si>
  <si>
    <t>Obnova podlahových krytín PVC, 3 učebne, chodby</t>
  </si>
  <si>
    <t>650 m2</t>
  </si>
  <si>
    <t>Výmena odpadu z odbor.učbni</t>
  </si>
  <si>
    <t>36 bm</t>
  </si>
  <si>
    <t>Oprava akustického podhľadu</t>
  </si>
  <si>
    <t>90 m2</t>
  </si>
  <si>
    <t>Oprava schodov do pavavilónu A1</t>
  </si>
  <si>
    <t>Elektrická panvica</t>
  </si>
  <si>
    <t>Kotol plynový 150 l</t>
  </si>
  <si>
    <t>Kotol elektrický 80 l</t>
  </si>
  <si>
    <t>Škrabka na zemiaky</t>
  </si>
  <si>
    <t>Regál kovový policový</t>
  </si>
  <si>
    <t>ZŠ Nobelovo nám.</t>
  </si>
  <si>
    <t>Prdpoklad.</t>
  </si>
  <si>
    <t xml:space="preserve"> celkom v Sk</t>
  </si>
  <si>
    <t xml:space="preserve">Rekonštrukcia strechy pavilónu A1 so zateplením </t>
  </si>
  <si>
    <t>387 m2</t>
  </si>
  <si>
    <t>Oprava strechy pav. A3</t>
  </si>
  <si>
    <t>120 m2</t>
  </si>
  <si>
    <t>Statická porucha vchodu do škol.jedálne</t>
  </si>
  <si>
    <t>2 vch.</t>
  </si>
  <si>
    <t>5 ks</t>
  </si>
  <si>
    <t>2 chl.b.</t>
  </si>
  <si>
    <t>Obnova malieb a náterov v ŠK, odborné učebne a kabinety</t>
  </si>
  <si>
    <t>1 800 m2</t>
  </si>
  <si>
    <t>Oprava zatekania do suterénu cez hlavné schodisko</t>
  </si>
  <si>
    <t>Oprava odpadov v suteréne pav. B2</t>
  </si>
  <si>
    <t>Obnova podlahových krytín PVC v sut.pa. B2, schodištia, respírium, šatne</t>
  </si>
  <si>
    <t>900 m2</t>
  </si>
  <si>
    <t>Odstránenie zemnej vlhkosti stien v sut.pav. B2</t>
  </si>
  <si>
    <t>Oprava trhlín na vrchnóm podlaží pav. B2, kabinety, vrátane stat.posudok</t>
  </si>
  <si>
    <t>6 kab.</t>
  </si>
  <si>
    <t>Oprava omietok a prasklín v respíriu a dvoch kabinetoch</t>
  </si>
  <si>
    <t>1 opr.</t>
  </si>
  <si>
    <t>Oprava odpadu pri zadnóm vchode pav. A1</t>
  </si>
  <si>
    <t>Naparovač knedlí</t>
  </si>
  <si>
    <t>Pracovný stôl</t>
  </si>
  <si>
    <t>ZŠ Pankúchova</t>
  </si>
  <si>
    <t>Rekonštrukcia strechy pavilónu A3, B3 a B4 so zateplením a výmenov svetlíkov</t>
  </si>
  <si>
    <t>1 323 m2</t>
  </si>
  <si>
    <t>Oprava vlhnutia stien a odpadov bazénu, šatne a miest.plavčíka</t>
  </si>
  <si>
    <t>3 miest.</t>
  </si>
  <si>
    <t>Výmena prív.potr.do vyrov.nádrže</t>
  </si>
  <si>
    <t>Osadiť dve ventilačné sieťky</t>
  </si>
  <si>
    <t>Obnova malieb a náterov v ŠKaJ, učebne, šatne,schodištia, TV</t>
  </si>
  <si>
    <t>4 800 m2</t>
  </si>
  <si>
    <t>Obnova podlahových krytín PVC, chodby, jedáleň, šatne, respírium, 5 učební</t>
  </si>
  <si>
    <t>Univerzálny robot</t>
  </si>
  <si>
    <t>Elektrické struhadlo na zeleninu</t>
  </si>
  <si>
    <t>ZŠ Prokofievova</t>
  </si>
  <si>
    <t>Rekonštrukcia striech pavilónu A2, A3, B1 a B2 so zateplením</t>
  </si>
  <si>
    <t>1 742 m2</t>
  </si>
  <si>
    <t>Oprava hlavného schodišta</t>
  </si>
  <si>
    <t>15 m2</t>
  </si>
  <si>
    <t>Oprava kabrincov sokla steny</t>
  </si>
  <si>
    <t>10 m2</t>
  </si>
  <si>
    <t>Oprava zásobovacej rampy do ŠK, statická porucha</t>
  </si>
  <si>
    <t>Oprava zatekania do suterénu cez beton.hranty pri schodisku</t>
  </si>
  <si>
    <t>Oprava sadania kanalizácie pred ŠK</t>
  </si>
  <si>
    <t>25 m</t>
  </si>
  <si>
    <t>Oprava pletiva šatní, zámočnícke práce</t>
  </si>
  <si>
    <t>Oprava odpadu v pav. B2 až po šachtu</t>
  </si>
  <si>
    <t>Obnova malieb a náterov schodíšť a jedálne</t>
  </si>
  <si>
    <t>Obnova podlahových krytín PVC, choby a 6 učební</t>
  </si>
  <si>
    <t>ZŠ Tupolevova</t>
  </si>
  <si>
    <t>(stupačky, obklady, dlažba, umyvadlá, WC, pisáre, batérie, maľba)</t>
  </si>
  <si>
    <t>Osadenie samostatného merača tepla na prístavbu</t>
  </si>
  <si>
    <t>1 pr.</t>
  </si>
  <si>
    <t>Oprava strešnej krytiny spoj.krčku medzi ZŠ a prístavbou</t>
  </si>
  <si>
    <t>Výmena stropného feálu v suteréne pri TV</t>
  </si>
  <si>
    <t>Oprava rozvodu stupačky v prístavbe</t>
  </si>
  <si>
    <t>Oprava sprchového boxu v kabinete TV a ŠJ</t>
  </si>
  <si>
    <t>Odvetranie telocviční ventilátorom</t>
  </si>
  <si>
    <t>Oprava spevn.plochy a kanalizácie pre schodiskom do pav B1</t>
  </si>
  <si>
    <t>Oprava odpadu s pav. A1</t>
  </si>
  <si>
    <t>Oprava a náter vonkajšej fasády</t>
  </si>
  <si>
    <t>300 m2</t>
  </si>
  <si>
    <t>Obnova podlahových krytín PVC, chodby, jedáleň, respírium, 9 učební, schodištia</t>
  </si>
  <si>
    <t>ZŠ Turnianska</t>
  </si>
  <si>
    <t xml:space="preserve">Rekonštrukcia strechy pavilónu A1, A2 a B2 nad. 1 NP so zateplením </t>
  </si>
  <si>
    <t>775 m2</t>
  </si>
  <si>
    <t>Zateplenie bočnej steny hlavného schodiska</t>
  </si>
  <si>
    <t>Oprava bočného schodiska do pav. B3</t>
  </si>
  <si>
    <t>Oprava spevnenej plochy pred bočným vchodom do pav. B3</t>
  </si>
  <si>
    <t>Oprava prasklín na vrchnóm podlaží pav. B2, kabinety</t>
  </si>
  <si>
    <t>Oprava prasklín na na schodoch pav. A1</t>
  </si>
  <si>
    <t>Obnova malieb a náterov, chodby, 5 tried, jedáleň, kuchyňa, schodištia</t>
  </si>
  <si>
    <t>3 600m2</t>
  </si>
  <si>
    <t>Obnova podlahových krytín PVC, schodišia, 5 tried, chodba</t>
  </si>
  <si>
    <t>Vymeniť odpadové kolená v sklade zemiakov</t>
  </si>
  <si>
    <t>Konvektomat</t>
  </si>
  <si>
    <t>Príloha č1 - Súpis potrebných opráv a rekonštrukcií  jednotlivých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</si>
</sst>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3" fontId="0" fillId="0" borderId="0" xfId="0" applyNumberFormat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/>
    <xf numFmtId="0" fontId="2" fillId="0" borderId="2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3" fontId="2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 wrapText="1"/>
    </xf>
    <xf numFmtId="0" fontId="3" fillId="0" borderId="31" xfId="0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3" fillId="0" borderId="34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3" fontId="3" fillId="0" borderId="38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3" fontId="2" fillId="0" borderId="47" xfId="0" applyNumberFormat="1" applyFont="1" applyBorder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abSelected="1" workbookViewId="0">
      <selection activeCell="A109" sqref="A109"/>
    </sheetView>
  </sheetViews>
  <sheetFormatPr defaultRowHeight="12.75"/>
  <cols>
    <col min="1" max="1" width="68.28515625" customWidth="1"/>
    <col min="2" max="2" width="11.7109375" customWidth="1"/>
    <col min="3" max="3" width="12.7109375" customWidth="1"/>
    <col min="4" max="4" width="17.85546875" customWidth="1"/>
  </cols>
  <sheetData>
    <row r="1" spans="1:7" ht="19.5" customHeight="1" thickBot="1">
      <c r="A1" s="114" t="s">
        <v>239</v>
      </c>
      <c r="B1" s="115"/>
      <c r="C1" s="115"/>
      <c r="D1" s="115"/>
    </row>
    <row r="2" spans="1:7" ht="15.75" thickBot="1">
      <c r="A2" s="1" t="s">
        <v>0</v>
      </c>
      <c r="B2" s="2"/>
      <c r="C2" s="2"/>
      <c r="D2" s="3"/>
    </row>
    <row r="3" spans="1:7" ht="14.25">
      <c r="A3" s="4" t="s">
        <v>1</v>
      </c>
      <c r="B3" s="5" t="s">
        <v>2</v>
      </c>
      <c r="C3" s="5" t="s">
        <v>3</v>
      </c>
      <c r="D3" s="6" t="s">
        <v>4</v>
      </c>
    </row>
    <row r="4" spans="1:7" ht="15" thickBot="1">
      <c r="A4" s="7"/>
      <c r="B4" s="8"/>
      <c r="C4" s="8" t="s">
        <v>5</v>
      </c>
      <c r="D4" s="9" t="s">
        <v>6</v>
      </c>
    </row>
    <row r="5" spans="1:7" ht="15">
      <c r="A5" s="10" t="s">
        <v>7</v>
      </c>
      <c r="B5" s="11" t="s">
        <v>8</v>
      </c>
      <c r="C5" s="11">
        <v>40</v>
      </c>
      <c r="D5" s="12">
        <f>975*40</f>
        <v>39000</v>
      </c>
      <c r="G5" s="13"/>
    </row>
    <row r="6" spans="1:7" ht="15">
      <c r="A6" s="14" t="s">
        <v>9</v>
      </c>
      <c r="B6" s="15" t="s">
        <v>10</v>
      </c>
      <c r="C6" s="15">
        <v>600</v>
      </c>
      <c r="D6" s="16">
        <v>1800</v>
      </c>
      <c r="G6" s="13"/>
    </row>
    <row r="7" spans="1:7" ht="12.75" customHeight="1">
      <c r="A7" s="14" t="s">
        <v>11</v>
      </c>
      <c r="B7" s="15" t="s">
        <v>12</v>
      </c>
      <c r="C7" s="15">
        <v>40</v>
      </c>
      <c r="D7" s="16">
        <f>72*40</f>
        <v>2880</v>
      </c>
    </row>
    <row r="8" spans="1:7" ht="15">
      <c r="A8" s="14" t="s">
        <v>13</v>
      </c>
      <c r="B8" s="17" t="s">
        <v>14</v>
      </c>
      <c r="C8" s="18">
        <v>3000</v>
      </c>
      <c r="D8" s="16">
        <f>7*3000</f>
        <v>21000</v>
      </c>
      <c r="G8" s="13"/>
    </row>
    <row r="9" spans="1:7" ht="15">
      <c r="A9" s="14" t="s">
        <v>15</v>
      </c>
      <c r="B9" s="17" t="s">
        <v>16</v>
      </c>
      <c r="C9" s="18">
        <v>5000</v>
      </c>
      <c r="D9" s="16">
        <v>5000</v>
      </c>
      <c r="G9" s="13"/>
    </row>
    <row r="10" spans="1:7" ht="15">
      <c r="A10" s="14" t="s">
        <v>17</v>
      </c>
      <c r="B10" s="17" t="s">
        <v>18</v>
      </c>
      <c r="C10" s="18">
        <v>3000</v>
      </c>
      <c r="D10" s="16">
        <v>12000</v>
      </c>
      <c r="G10" s="13"/>
    </row>
    <row r="11" spans="1:7" ht="15">
      <c r="A11" s="14" t="s">
        <v>19</v>
      </c>
      <c r="B11" s="17" t="s">
        <v>20</v>
      </c>
      <c r="C11" s="18">
        <v>10000</v>
      </c>
      <c r="D11" s="19">
        <f>C11</f>
        <v>10000</v>
      </c>
      <c r="G11" s="13"/>
    </row>
    <row r="12" spans="1:7" ht="15">
      <c r="A12" s="14" t="s">
        <v>21</v>
      </c>
      <c r="B12" s="17" t="s">
        <v>22</v>
      </c>
      <c r="C12" s="18">
        <v>9000</v>
      </c>
      <c r="D12" s="16">
        <f>C12</f>
        <v>9000</v>
      </c>
      <c r="G12" s="13"/>
    </row>
    <row r="13" spans="1:7" ht="29.25" customHeight="1">
      <c r="A13" s="14" t="s">
        <v>23</v>
      </c>
      <c r="B13" s="17" t="s">
        <v>22</v>
      </c>
      <c r="C13" s="18">
        <v>6000</v>
      </c>
      <c r="D13" s="16">
        <v>6000</v>
      </c>
      <c r="G13" s="13"/>
    </row>
    <row r="14" spans="1:7" ht="17.25" customHeight="1">
      <c r="A14" s="14" t="s">
        <v>24</v>
      </c>
      <c r="B14" s="17" t="s">
        <v>25</v>
      </c>
      <c r="C14" s="17">
        <v>500</v>
      </c>
      <c r="D14" s="19">
        <f>16*500</f>
        <v>8000</v>
      </c>
      <c r="G14" s="13"/>
    </row>
    <row r="15" spans="1:7" ht="29.25" customHeight="1">
      <c r="A15" s="14" t="s">
        <v>26</v>
      </c>
      <c r="B15" s="17" t="s">
        <v>27</v>
      </c>
      <c r="C15" s="17">
        <v>350</v>
      </c>
      <c r="D15" s="16">
        <f>135*350</f>
        <v>47250</v>
      </c>
      <c r="G15" s="13"/>
    </row>
    <row r="16" spans="1:7" ht="15">
      <c r="A16" s="14" t="s">
        <v>28</v>
      </c>
      <c r="B16" s="15" t="s">
        <v>29</v>
      </c>
      <c r="C16" s="15">
        <v>2.5</v>
      </c>
      <c r="D16" s="19">
        <f>3200*2.5</f>
        <v>8000</v>
      </c>
      <c r="G16" s="13"/>
    </row>
    <row r="17" spans="1:7" ht="15">
      <c r="A17" s="14" t="s">
        <v>30</v>
      </c>
      <c r="B17" s="15" t="s">
        <v>31</v>
      </c>
      <c r="C17" s="15">
        <v>20</v>
      </c>
      <c r="D17" s="19">
        <f>25*20</f>
        <v>500</v>
      </c>
      <c r="G17" s="13"/>
    </row>
    <row r="18" spans="1:7" ht="21.75" customHeight="1">
      <c r="A18" s="14" t="s">
        <v>32</v>
      </c>
      <c r="B18" s="17" t="s">
        <v>33</v>
      </c>
      <c r="C18" s="17">
        <v>20</v>
      </c>
      <c r="D18" s="19">
        <f>750*20</f>
        <v>15000</v>
      </c>
      <c r="G18" s="13"/>
    </row>
    <row r="19" spans="1:7" ht="15">
      <c r="A19" s="20" t="s">
        <v>34</v>
      </c>
      <c r="B19" s="21" t="s">
        <v>35</v>
      </c>
      <c r="C19" s="22">
        <v>3800</v>
      </c>
      <c r="D19" s="23">
        <f>8*3800</f>
        <v>30400</v>
      </c>
      <c r="G19" s="13"/>
    </row>
    <row r="20" spans="1:7" ht="15">
      <c r="A20" s="24" t="s">
        <v>36</v>
      </c>
      <c r="B20" s="25"/>
      <c r="C20" s="25"/>
      <c r="D20" s="26"/>
      <c r="G20" s="13"/>
    </row>
    <row r="21" spans="1:7" ht="30">
      <c r="A21" s="20" t="s">
        <v>37</v>
      </c>
      <c r="B21" s="21" t="s">
        <v>35</v>
      </c>
      <c r="C21" s="22">
        <v>2500</v>
      </c>
      <c r="D21" s="23">
        <f>8*2500</f>
        <v>20000</v>
      </c>
      <c r="G21" s="13"/>
    </row>
    <row r="22" spans="1:7" ht="15">
      <c r="A22" s="20" t="s">
        <v>38</v>
      </c>
      <c r="B22" s="27" t="s">
        <v>39</v>
      </c>
      <c r="C22" s="22">
        <v>5000</v>
      </c>
      <c r="D22" s="23">
        <f>4*5000</f>
        <v>20000</v>
      </c>
      <c r="G22" s="13"/>
    </row>
    <row r="23" spans="1:7" ht="17.25" customHeight="1">
      <c r="A23" s="24" t="s">
        <v>36</v>
      </c>
      <c r="B23" s="28"/>
      <c r="C23" s="25"/>
      <c r="D23" s="26"/>
      <c r="G23" s="13"/>
    </row>
    <row r="24" spans="1:7" ht="15">
      <c r="A24" s="14" t="s">
        <v>40</v>
      </c>
      <c r="B24" s="28" t="s">
        <v>41</v>
      </c>
      <c r="C24" s="25">
        <v>20</v>
      </c>
      <c r="D24" s="26">
        <f>150*20</f>
        <v>3000</v>
      </c>
      <c r="G24" s="29"/>
    </row>
    <row r="25" spans="1:7" ht="15">
      <c r="A25" s="14" t="s">
        <v>42</v>
      </c>
      <c r="B25" s="28" t="s">
        <v>43</v>
      </c>
      <c r="C25" s="25">
        <v>250</v>
      </c>
      <c r="D25" s="26">
        <f>12*250</f>
        <v>3000</v>
      </c>
      <c r="G25" s="29"/>
    </row>
    <row r="26" spans="1:7" ht="15.75" thickBot="1">
      <c r="A26" s="30" t="s">
        <v>44</v>
      </c>
      <c r="B26" s="31"/>
      <c r="C26" s="31"/>
      <c r="D26" s="32">
        <f>SUM(D5:D25)</f>
        <v>261830</v>
      </c>
    </row>
    <row r="27" spans="1:7" ht="12" customHeight="1">
      <c r="A27" s="33"/>
      <c r="B27" s="34"/>
      <c r="C27" s="34"/>
      <c r="D27" s="35"/>
    </row>
    <row r="28" spans="1:7" ht="15.75" thickBot="1">
      <c r="A28" s="36" t="s">
        <v>45</v>
      </c>
      <c r="B28" s="34"/>
      <c r="C28" s="34"/>
      <c r="D28" s="35"/>
    </row>
    <row r="29" spans="1:7" ht="14.25">
      <c r="A29" s="4" t="s">
        <v>46</v>
      </c>
      <c r="B29" s="5" t="s">
        <v>2</v>
      </c>
      <c r="C29" s="5" t="s">
        <v>3</v>
      </c>
      <c r="D29" s="6" t="s">
        <v>4</v>
      </c>
    </row>
    <row r="30" spans="1:7" ht="15" thickBot="1">
      <c r="A30" s="7"/>
      <c r="B30" s="8"/>
      <c r="C30" s="8" t="s">
        <v>5</v>
      </c>
      <c r="D30" s="9" t="s">
        <v>6</v>
      </c>
    </row>
    <row r="31" spans="1:7" ht="15">
      <c r="A31" s="37" t="s">
        <v>47</v>
      </c>
      <c r="B31" s="38"/>
      <c r="C31" s="38"/>
      <c r="D31" s="39">
        <v>0</v>
      </c>
    </row>
    <row r="32" spans="1:7" ht="15">
      <c r="A32" s="40" t="s">
        <v>48</v>
      </c>
      <c r="B32" s="17" t="s">
        <v>16</v>
      </c>
      <c r="C32" s="41">
        <v>1800</v>
      </c>
      <c r="D32" s="19">
        <f>C32</f>
        <v>1800</v>
      </c>
    </row>
    <row r="33" spans="1:4" ht="15">
      <c r="A33" s="40" t="s">
        <v>49</v>
      </c>
      <c r="B33" s="17" t="s">
        <v>16</v>
      </c>
      <c r="C33" s="41">
        <v>1500</v>
      </c>
      <c r="D33" s="19">
        <f>C33</f>
        <v>1500</v>
      </c>
    </row>
    <row r="34" spans="1:4" ht="15">
      <c r="A34" s="40" t="s">
        <v>50</v>
      </c>
      <c r="B34" s="17" t="s">
        <v>16</v>
      </c>
      <c r="C34" s="41">
        <v>6500</v>
      </c>
      <c r="D34" s="19">
        <f>C34</f>
        <v>6500</v>
      </c>
    </row>
    <row r="35" spans="1:4" ht="15.75" thickBot="1">
      <c r="A35" s="42" t="s">
        <v>44</v>
      </c>
      <c r="B35" s="43"/>
      <c r="C35" s="43"/>
      <c r="D35" s="44">
        <f>SUM(D31:D34)</f>
        <v>9800</v>
      </c>
    </row>
    <row r="36" spans="1:4" ht="15.75" thickBot="1">
      <c r="A36" s="45"/>
      <c r="B36" s="45"/>
      <c r="C36" s="45"/>
      <c r="D36" s="45"/>
    </row>
    <row r="37" spans="1:4" ht="15.75" thickBot="1">
      <c r="A37" s="46" t="s">
        <v>51</v>
      </c>
      <c r="B37" s="47"/>
      <c r="C37" s="47"/>
      <c r="D37" s="48"/>
    </row>
    <row r="38" spans="1:4" ht="14.25">
      <c r="A38" s="4" t="s">
        <v>1</v>
      </c>
      <c r="B38" s="5" t="s">
        <v>52</v>
      </c>
      <c r="C38" s="5" t="s">
        <v>3</v>
      </c>
      <c r="D38" s="6" t="s">
        <v>4</v>
      </c>
    </row>
    <row r="39" spans="1:4" ht="15" thickBot="1">
      <c r="A39" s="7"/>
      <c r="B39" s="8"/>
      <c r="C39" s="8" t="s">
        <v>5</v>
      </c>
      <c r="D39" s="9" t="s">
        <v>6</v>
      </c>
    </row>
    <row r="40" spans="1:4" ht="19.5" customHeight="1">
      <c r="A40" s="10" t="s">
        <v>53</v>
      </c>
      <c r="B40" s="49" t="s">
        <v>54</v>
      </c>
      <c r="C40" s="49">
        <v>40</v>
      </c>
      <c r="D40" s="50">
        <f>2872*40</f>
        <v>114880</v>
      </c>
    </row>
    <row r="41" spans="1:4" ht="15">
      <c r="A41" s="14" t="s">
        <v>13</v>
      </c>
      <c r="B41" s="51" t="s">
        <v>55</v>
      </c>
      <c r="C41" s="52">
        <v>3000</v>
      </c>
      <c r="D41" s="53">
        <f>6*3000</f>
        <v>18000</v>
      </c>
    </row>
    <row r="42" spans="1:4" ht="15">
      <c r="A42" s="14" t="s">
        <v>15</v>
      </c>
      <c r="B42" s="51" t="s">
        <v>16</v>
      </c>
      <c r="C42" s="52">
        <v>5000</v>
      </c>
      <c r="D42" s="54">
        <v>5000</v>
      </c>
    </row>
    <row r="43" spans="1:4" ht="15">
      <c r="A43" s="14" t="s">
        <v>17</v>
      </c>
      <c r="B43" s="51" t="s">
        <v>18</v>
      </c>
      <c r="C43" s="52">
        <v>3000</v>
      </c>
      <c r="D43" s="54">
        <v>12000</v>
      </c>
    </row>
    <row r="44" spans="1:4" ht="17.25" customHeight="1">
      <c r="A44" s="14" t="s">
        <v>56</v>
      </c>
      <c r="B44" s="51" t="s">
        <v>29</v>
      </c>
      <c r="C44" s="51">
        <v>2.5</v>
      </c>
      <c r="D44" s="53">
        <f>3200*2.5</f>
        <v>8000</v>
      </c>
    </row>
    <row r="45" spans="1:4" ht="15">
      <c r="A45" s="14" t="s">
        <v>57</v>
      </c>
      <c r="B45" s="51" t="s">
        <v>58</v>
      </c>
      <c r="C45" s="51">
        <v>20</v>
      </c>
      <c r="D45" s="53">
        <f>1750*20</f>
        <v>35000</v>
      </c>
    </row>
    <row r="46" spans="1:4" ht="15">
      <c r="A46" s="14" t="s">
        <v>24</v>
      </c>
      <c r="B46" s="51" t="s">
        <v>59</v>
      </c>
      <c r="C46" s="51">
        <v>500</v>
      </c>
      <c r="D46" s="53">
        <f>15*500</f>
        <v>7500</v>
      </c>
    </row>
    <row r="47" spans="1:4" ht="15">
      <c r="A47" s="20" t="s">
        <v>34</v>
      </c>
      <c r="B47" s="55" t="s">
        <v>35</v>
      </c>
      <c r="C47" s="56">
        <v>3800</v>
      </c>
      <c r="D47" s="57">
        <f>8*3800</f>
        <v>30400</v>
      </c>
    </row>
    <row r="48" spans="1:4" ht="15">
      <c r="A48" s="24" t="s">
        <v>36</v>
      </c>
      <c r="B48" s="49"/>
      <c r="C48" s="49"/>
      <c r="D48" s="58"/>
    </row>
    <row r="49" spans="1:4" ht="30">
      <c r="A49" s="20" t="s">
        <v>60</v>
      </c>
      <c r="B49" s="55" t="s">
        <v>35</v>
      </c>
      <c r="C49" s="56">
        <v>2500</v>
      </c>
      <c r="D49" s="57">
        <f>8*2500</f>
        <v>20000</v>
      </c>
    </row>
    <row r="50" spans="1:4" ht="26.25" customHeight="1">
      <c r="A50" s="20" t="s">
        <v>61</v>
      </c>
      <c r="B50" s="59" t="s">
        <v>62</v>
      </c>
      <c r="C50" s="56">
        <v>5000</v>
      </c>
      <c r="D50" s="57">
        <f>2*5000</f>
        <v>10000</v>
      </c>
    </row>
    <row r="51" spans="1:4" ht="15">
      <c r="A51" s="14" t="s">
        <v>63</v>
      </c>
      <c r="B51" s="51" t="s">
        <v>64</v>
      </c>
      <c r="C51" s="52">
        <v>1500</v>
      </c>
      <c r="D51" s="60">
        <v>1500</v>
      </c>
    </row>
    <row r="52" spans="1:4" ht="27" customHeight="1">
      <c r="A52" s="14" t="s">
        <v>65</v>
      </c>
      <c r="B52" s="51" t="s">
        <v>27</v>
      </c>
      <c r="C52" s="51">
        <v>350</v>
      </c>
      <c r="D52" s="54">
        <f>135*350</f>
        <v>47250</v>
      </c>
    </row>
    <row r="53" spans="1:4" ht="15.75" thickBot="1">
      <c r="A53" s="61" t="s">
        <v>44</v>
      </c>
      <c r="B53" s="62"/>
      <c r="C53" s="62"/>
      <c r="D53" s="63">
        <f>SUM(D40:D52)</f>
        <v>309530</v>
      </c>
    </row>
    <row r="54" spans="1:4" s="67" customFormat="1" ht="15.75" thickBot="1">
      <c r="A54" s="64"/>
      <c r="B54" s="65"/>
      <c r="C54" s="65"/>
      <c r="D54" s="66"/>
    </row>
    <row r="55" spans="1:4" ht="15.75" thickBot="1">
      <c r="A55" s="46" t="s">
        <v>66</v>
      </c>
      <c r="B55" s="47"/>
      <c r="C55" s="47"/>
      <c r="D55" s="48"/>
    </row>
    <row r="56" spans="1:4" ht="14.25">
      <c r="A56" s="4" t="s">
        <v>1</v>
      </c>
      <c r="B56" s="5" t="s">
        <v>52</v>
      </c>
      <c r="C56" s="5" t="s">
        <v>3</v>
      </c>
      <c r="D56" s="6" t="s">
        <v>4</v>
      </c>
    </row>
    <row r="57" spans="1:4" ht="15" thickBot="1">
      <c r="A57" s="7"/>
      <c r="B57" s="8"/>
      <c r="C57" s="8" t="s">
        <v>5</v>
      </c>
      <c r="D57" s="9" t="s">
        <v>6</v>
      </c>
    </row>
    <row r="58" spans="1:4" ht="15">
      <c r="A58" s="10" t="s">
        <v>67</v>
      </c>
      <c r="B58" s="25" t="s">
        <v>68</v>
      </c>
      <c r="C58" s="25">
        <v>40</v>
      </c>
      <c r="D58" s="12">
        <f>1909*40</f>
        <v>76360</v>
      </c>
    </row>
    <row r="59" spans="1:4" ht="15">
      <c r="A59" s="14" t="s">
        <v>15</v>
      </c>
      <c r="B59" s="17" t="s">
        <v>16</v>
      </c>
      <c r="C59" s="18">
        <v>5000</v>
      </c>
      <c r="D59" s="16">
        <v>5000</v>
      </c>
    </row>
    <row r="60" spans="1:4" ht="15">
      <c r="A60" s="14" t="s">
        <v>17</v>
      </c>
      <c r="B60" s="17" t="s">
        <v>18</v>
      </c>
      <c r="C60" s="18">
        <v>3000</v>
      </c>
      <c r="D60" s="16">
        <v>12000</v>
      </c>
    </row>
    <row r="61" spans="1:4" ht="15">
      <c r="A61" s="20" t="s">
        <v>69</v>
      </c>
      <c r="B61" s="21" t="s">
        <v>16</v>
      </c>
      <c r="C61" s="22">
        <v>1500</v>
      </c>
      <c r="D61" s="23">
        <v>1500</v>
      </c>
    </row>
    <row r="62" spans="1:4" ht="15">
      <c r="A62" s="20" t="s">
        <v>70</v>
      </c>
      <c r="B62" s="21" t="s">
        <v>71</v>
      </c>
      <c r="C62" s="22">
        <v>50</v>
      </c>
      <c r="D62" s="23">
        <f>40*50</f>
        <v>2000</v>
      </c>
    </row>
    <row r="63" spans="1:4" ht="15">
      <c r="A63" s="20" t="s">
        <v>34</v>
      </c>
      <c r="B63" s="21" t="s">
        <v>35</v>
      </c>
      <c r="C63" s="22">
        <v>3800</v>
      </c>
      <c r="D63" s="23">
        <f>8*3800</f>
        <v>30400</v>
      </c>
    </row>
    <row r="64" spans="1:4" ht="15">
      <c r="A64" s="24" t="s">
        <v>36</v>
      </c>
      <c r="B64" s="25"/>
      <c r="C64" s="25"/>
      <c r="D64" s="26"/>
    </row>
    <row r="65" spans="1:4" ht="30">
      <c r="A65" s="20" t="s">
        <v>72</v>
      </c>
      <c r="B65" s="21" t="s">
        <v>35</v>
      </c>
      <c r="C65" s="22">
        <v>2500</v>
      </c>
      <c r="D65" s="23">
        <f>8*2500</f>
        <v>20000</v>
      </c>
    </row>
    <row r="66" spans="1:4" ht="15">
      <c r="A66" s="24" t="s">
        <v>73</v>
      </c>
      <c r="B66" s="68"/>
      <c r="C66" s="68"/>
      <c r="D66" s="69"/>
    </row>
    <row r="67" spans="1:4" ht="15">
      <c r="A67" s="20" t="s">
        <v>74</v>
      </c>
      <c r="B67" s="27" t="s">
        <v>62</v>
      </c>
      <c r="C67" s="22">
        <v>5000</v>
      </c>
      <c r="D67" s="23">
        <f>2*5000</f>
        <v>10000</v>
      </c>
    </row>
    <row r="68" spans="1:4" ht="15">
      <c r="A68" s="24" t="s">
        <v>36</v>
      </c>
      <c r="B68" s="28"/>
      <c r="C68" s="25"/>
      <c r="D68" s="26"/>
    </row>
    <row r="69" spans="1:4" ht="15">
      <c r="A69" s="14" t="s">
        <v>75</v>
      </c>
      <c r="B69" s="17" t="s">
        <v>20</v>
      </c>
      <c r="C69" s="18">
        <v>10000</v>
      </c>
      <c r="D69" s="19">
        <f>C69</f>
        <v>10000</v>
      </c>
    </row>
    <row r="70" spans="1:4" ht="15">
      <c r="A70" s="14" t="s">
        <v>76</v>
      </c>
      <c r="B70" s="17" t="s">
        <v>10</v>
      </c>
      <c r="C70" s="18">
        <v>1000</v>
      </c>
      <c r="D70" s="19">
        <v>3000</v>
      </c>
    </row>
    <row r="71" spans="1:4" ht="15">
      <c r="A71" s="14" t="s">
        <v>77</v>
      </c>
      <c r="B71" s="17" t="s">
        <v>78</v>
      </c>
      <c r="C71" s="17">
        <v>20</v>
      </c>
      <c r="D71" s="19">
        <f>2100*20</f>
        <v>42000</v>
      </c>
    </row>
    <row r="72" spans="1:4" ht="15">
      <c r="A72" s="14" t="s">
        <v>79</v>
      </c>
      <c r="B72" s="17" t="s">
        <v>80</v>
      </c>
      <c r="C72" s="17">
        <v>2.5</v>
      </c>
      <c r="D72" s="19">
        <f>600*2.5</f>
        <v>1500</v>
      </c>
    </row>
    <row r="73" spans="1:4" ht="15">
      <c r="A73" s="14" t="s">
        <v>81</v>
      </c>
      <c r="B73" s="17" t="s">
        <v>82</v>
      </c>
      <c r="C73" s="17">
        <v>70</v>
      </c>
      <c r="D73" s="19">
        <f>50*70</f>
        <v>3500</v>
      </c>
    </row>
    <row r="74" spans="1:4" ht="15">
      <c r="A74" s="14" t="s">
        <v>83</v>
      </c>
      <c r="B74" s="17" t="s">
        <v>84</v>
      </c>
      <c r="C74" s="18">
        <v>1500</v>
      </c>
      <c r="D74" s="19">
        <v>1500</v>
      </c>
    </row>
    <row r="75" spans="1:4" ht="15.75" thickBot="1">
      <c r="A75" s="30" t="s">
        <v>44</v>
      </c>
      <c r="B75" s="43"/>
      <c r="C75" s="43"/>
      <c r="D75" s="70">
        <f>SUM(D58:D74)</f>
        <v>218760</v>
      </c>
    </row>
    <row r="76" spans="1:4" ht="15">
      <c r="A76" s="33"/>
      <c r="B76" s="34"/>
      <c r="C76" s="34"/>
      <c r="D76" s="35"/>
    </row>
    <row r="77" spans="1:4" ht="15">
      <c r="A77" s="36" t="s">
        <v>45</v>
      </c>
      <c r="B77" s="34"/>
      <c r="C77" s="34"/>
      <c r="D77" s="35"/>
    </row>
    <row r="78" spans="1:4" ht="14.25">
      <c r="A78" s="71" t="s">
        <v>46</v>
      </c>
      <c r="B78" s="72" t="s">
        <v>2</v>
      </c>
      <c r="C78" s="72" t="s">
        <v>3</v>
      </c>
      <c r="D78" s="73" t="s">
        <v>4</v>
      </c>
    </row>
    <row r="79" spans="1:4" ht="14.25">
      <c r="A79" s="74"/>
      <c r="B79" s="75"/>
      <c r="C79" s="75" t="s">
        <v>5</v>
      </c>
      <c r="D79" s="76" t="s">
        <v>6</v>
      </c>
    </row>
    <row r="80" spans="1:4" ht="15">
      <c r="A80" s="40" t="s">
        <v>85</v>
      </c>
      <c r="B80" s="17" t="s">
        <v>10</v>
      </c>
      <c r="C80" s="17">
        <v>600</v>
      </c>
      <c r="D80" s="53">
        <v>1800</v>
      </c>
    </row>
    <row r="81" spans="1:4" ht="15">
      <c r="A81" s="77" t="s">
        <v>86</v>
      </c>
      <c r="B81" s="17" t="s">
        <v>16</v>
      </c>
      <c r="C81" s="17">
        <v>300</v>
      </c>
      <c r="D81" s="78">
        <v>300</v>
      </c>
    </row>
    <row r="82" spans="1:4" ht="15.75" thickBot="1">
      <c r="A82" s="42" t="s">
        <v>44</v>
      </c>
      <c r="B82" s="43"/>
      <c r="C82" s="43"/>
      <c r="D82" s="44">
        <f>SUM(D78:D81)</f>
        <v>2100</v>
      </c>
    </row>
    <row r="83" spans="1:4" ht="15.75" thickBot="1">
      <c r="A83" s="45"/>
      <c r="B83" s="45"/>
      <c r="C83" s="45"/>
      <c r="D83" s="45"/>
    </row>
    <row r="84" spans="1:4" ht="15.75" thickBot="1">
      <c r="A84" s="46" t="s">
        <v>87</v>
      </c>
      <c r="B84" s="47"/>
      <c r="C84" s="47"/>
      <c r="D84" s="48"/>
    </row>
    <row r="85" spans="1:4" ht="14.25">
      <c r="A85" s="4" t="s">
        <v>1</v>
      </c>
      <c r="B85" s="5" t="s">
        <v>52</v>
      </c>
      <c r="C85" s="5" t="s">
        <v>3</v>
      </c>
      <c r="D85" s="6" t="s">
        <v>4</v>
      </c>
    </row>
    <row r="86" spans="1:4" ht="15" thickBot="1">
      <c r="A86" s="7"/>
      <c r="B86" s="8"/>
      <c r="C86" s="8" t="s">
        <v>5</v>
      </c>
      <c r="D86" s="9" t="s">
        <v>6</v>
      </c>
    </row>
    <row r="87" spans="1:4" ht="15">
      <c r="A87" s="79" t="s">
        <v>88</v>
      </c>
      <c r="B87" s="80" t="s">
        <v>89</v>
      </c>
      <c r="C87" s="80">
        <v>40</v>
      </c>
      <c r="D87" s="81">
        <f>432*40</f>
        <v>17280</v>
      </c>
    </row>
    <row r="88" spans="1:4" ht="15">
      <c r="A88" s="14" t="s">
        <v>9</v>
      </c>
      <c r="B88" s="15" t="s">
        <v>10</v>
      </c>
      <c r="C88" s="15">
        <v>600</v>
      </c>
      <c r="D88" s="16">
        <f>3*600</f>
        <v>1800</v>
      </c>
    </row>
    <row r="89" spans="1:4" ht="15">
      <c r="A89" s="14" t="s">
        <v>13</v>
      </c>
      <c r="B89" s="17" t="s">
        <v>90</v>
      </c>
      <c r="C89" s="18">
        <v>3000</v>
      </c>
      <c r="D89" s="16">
        <f>6*3000</f>
        <v>18000</v>
      </c>
    </row>
    <row r="90" spans="1:4" ht="15">
      <c r="A90" s="14" t="s">
        <v>15</v>
      </c>
      <c r="B90" s="17" t="s">
        <v>16</v>
      </c>
      <c r="C90" s="18">
        <v>5000</v>
      </c>
      <c r="D90" s="16">
        <v>5000</v>
      </c>
    </row>
    <row r="91" spans="1:4" ht="15">
      <c r="A91" s="14" t="s">
        <v>17</v>
      </c>
      <c r="B91" s="17" t="s">
        <v>18</v>
      </c>
      <c r="C91" s="18">
        <v>3000</v>
      </c>
      <c r="D91" s="16">
        <v>12000</v>
      </c>
    </row>
    <row r="92" spans="1:4" ht="15">
      <c r="A92" s="14" t="s">
        <v>75</v>
      </c>
      <c r="B92" s="17" t="s">
        <v>20</v>
      </c>
      <c r="C92" s="18">
        <v>10000</v>
      </c>
      <c r="D92" s="19">
        <f>C92</f>
        <v>10000</v>
      </c>
    </row>
    <row r="93" spans="1:4" ht="15">
      <c r="A93" s="14" t="s">
        <v>91</v>
      </c>
      <c r="B93" s="17" t="s">
        <v>64</v>
      </c>
      <c r="C93" s="18">
        <v>1500</v>
      </c>
      <c r="D93" s="82">
        <v>1500</v>
      </c>
    </row>
    <row r="94" spans="1:4" ht="15">
      <c r="A94" s="83" t="s">
        <v>92</v>
      </c>
      <c r="B94" s="21" t="s">
        <v>16</v>
      </c>
      <c r="C94" s="22">
        <v>1500</v>
      </c>
      <c r="D94" s="23">
        <v>1500</v>
      </c>
    </row>
    <row r="95" spans="1:4" ht="15">
      <c r="A95" s="83" t="s">
        <v>34</v>
      </c>
      <c r="B95" s="84" t="s">
        <v>35</v>
      </c>
      <c r="C95" s="22">
        <v>3800</v>
      </c>
      <c r="D95" s="23">
        <f>8*3800</f>
        <v>30400</v>
      </c>
    </row>
    <row r="96" spans="1:4" ht="15">
      <c r="A96" s="10" t="s">
        <v>36</v>
      </c>
      <c r="B96" s="11"/>
      <c r="C96" s="25"/>
      <c r="D96" s="26"/>
    </row>
    <row r="97" spans="1:4" ht="30">
      <c r="A97" s="83" t="s">
        <v>72</v>
      </c>
      <c r="B97" s="84" t="s">
        <v>35</v>
      </c>
      <c r="C97" s="22">
        <v>2500</v>
      </c>
      <c r="D97" s="23">
        <f>8*2500</f>
        <v>20000</v>
      </c>
    </row>
    <row r="98" spans="1:4" ht="15">
      <c r="A98" s="10" t="s">
        <v>73</v>
      </c>
      <c r="B98" s="85"/>
      <c r="C98" s="68"/>
      <c r="D98" s="69"/>
    </row>
    <row r="99" spans="1:4" ht="15">
      <c r="A99" s="83" t="s">
        <v>74</v>
      </c>
      <c r="B99" s="86" t="s">
        <v>62</v>
      </c>
      <c r="C99" s="22">
        <v>5000</v>
      </c>
      <c r="D99" s="23">
        <f>2*5000</f>
        <v>10000</v>
      </c>
    </row>
    <row r="100" spans="1:4" ht="15">
      <c r="A100" s="10" t="s">
        <v>36</v>
      </c>
      <c r="B100" s="87"/>
      <c r="C100" s="25"/>
      <c r="D100" s="26"/>
    </row>
    <row r="101" spans="1:4" ht="15">
      <c r="A101" s="10" t="s">
        <v>93</v>
      </c>
      <c r="B101" s="15" t="s">
        <v>16</v>
      </c>
      <c r="C101" s="88">
        <v>6000</v>
      </c>
      <c r="D101" s="16">
        <v>6000</v>
      </c>
    </row>
    <row r="102" spans="1:4" ht="15">
      <c r="A102" s="14" t="s">
        <v>94</v>
      </c>
      <c r="B102" s="15" t="s">
        <v>95</v>
      </c>
      <c r="C102" s="88">
        <v>300</v>
      </c>
      <c r="D102" s="16">
        <f>150*300</f>
        <v>45000</v>
      </c>
    </row>
    <row r="103" spans="1:4" ht="15">
      <c r="A103" s="14" t="s">
        <v>96</v>
      </c>
      <c r="B103" s="15" t="s">
        <v>97</v>
      </c>
      <c r="C103" s="88">
        <v>150</v>
      </c>
      <c r="D103" s="16">
        <f>450*150</f>
        <v>67500</v>
      </c>
    </row>
    <row r="104" spans="1:4" ht="15">
      <c r="A104" s="14" t="s">
        <v>24</v>
      </c>
      <c r="B104" s="17" t="s">
        <v>59</v>
      </c>
      <c r="C104" s="17">
        <v>500</v>
      </c>
      <c r="D104" s="19">
        <f>15*500</f>
        <v>7500</v>
      </c>
    </row>
    <row r="105" spans="1:4" ht="15">
      <c r="A105" s="14" t="s">
        <v>70</v>
      </c>
      <c r="B105" s="21" t="s">
        <v>71</v>
      </c>
      <c r="C105" s="22">
        <v>50</v>
      </c>
      <c r="D105" s="23">
        <f>40*50</f>
        <v>2000</v>
      </c>
    </row>
    <row r="106" spans="1:4" ht="15">
      <c r="A106" s="14" t="s">
        <v>98</v>
      </c>
      <c r="B106" s="15" t="s">
        <v>99</v>
      </c>
      <c r="C106" s="15">
        <v>2.5</v>
      </c>
      <c r="D106" s="19">
        <f>2500*2.5</f>
        <v>6250</v>
      </c>
    </row>
    <row r="107" spans="1:4" ht="15">
      <c r="A107" s="14" t="s">
        <v>100</v>
      </c>
      <c r="B107" s="17" t="s">
        <v>101</v>
      </c>
      <c r="C107" s="17">
        <v>20</v>
      </c>
      <c r="D107" s="53">
        <f>650*20</f>
        <v>13000</v>
      </c>
    </row>
    <row r="108" spans="1:4" ht="15.75" thickBot="1">
      <c r="A108" s="30" t="s">
        <v>44</v>
      </c>
      <c r="B108" s="89"/>
      <c r="C108" s="89"/>
      <c r="D108" s="70">
        <f>SUM(D87:D107)</f>
        <v>274730</v>
      </c>
    </row>
    <row r="109" spans="1:4" ht="15.75" thickBot="1">
      <c r="A109" s="90"/>
      <c r="B109" s="91"/>
      <c r="C109" s="91"/>
      <c r="D109" s="92"/>
    </row>
    <row r="110" spans="1:4" ht="15.75">
      <c r="A110" s="93" t="s">
        <v>87</v>
      </c>
      <c r="B110" s="47"/>
      <c r="C110" s="47"/>
      <c r="D110" s="48"/>
    </row>
    <row r="111" spans="1:4" ht="15">
      <c r="A111" s="36" t="s">
        <v>45</v>
      </c>
      <c r="B111" s="34"/>
      <c r="C111" s="34"/>
      <c r="D111" s="35"/>
    </row>
    <row r="112" spans="1:4" ht="15.75" thickBot="1">
      <c r="A112" s="33"/>
      <c r="B112" s="34"/>
      <c r="C112" s="34"/>
      <c r="D112" s="35"/>
    </row>
    <row r="113" spans="1:4" ht="14.25">
      <c r="A113" s="4" t="s">
        <v>46</v>
      </c>
      <c r="B113" s="5" t="s">
        <v>2</v>
      </c>
      <c r="C113" s="5" t="s">
        <v>3</v>
      </c>
      <c r="D113" s="6" t="s">
        <v>4</v>
      </c>
    </row>
    <row r="114" spans="1:4" ht="14.25">
      <c r="A114" s="74"/>
      <c r="B114" s="75"/>
      <c r="C114" s="75" t="s">
        <v>5</v>
      </c>
      <c r="D114" s="76" t="s">
        <v>6</v>
      </c>
    </row>
    <row r="115" spans="1:4" ht="15">
      <c r="A115" s="40" t="s">
        <v>102</v>
      </c>
      <c r="B115" s="17" t="s">
        <v>16</v>
      </c>
      <c r="C115" s="18">
        <v>3000</v>
      </c>
      <c r="D115" s="19">
        <v>3000</v>
      </c>
    </row>
    <row r="116" spans="1:4" ht="15">
      <c r="A116" s="40" t="s">
        <v>103</v>
      </c>
      <c r="B116" s="17" t="s">
        <v>16</v>
      </c>
      <c r="C116" s="18">
        <v>2500</v>
      </c>
      <c r="D116" s="19">
        <f>C116</f>
        <v>2500</v>
      </c>
    </row>
    <row r="117" spans="1:4" ht="15">
      <c r="A117" s="40" t="s">
        <v>104</v>
      </c>
      <c r="B117" s="17" t="s">
        <v>10</v>
      </c>
      <c r="C117" s="17">
        <v>500</v>
      </c>
      <c r="D117" s="53">
        <v>1500</v>
      </c>
    </row>
    <row r="118" spans="1:4" ht="15">
      <c r="A118" s="40" t="s">
        <v>105</v>
      </c>
      <c r="B118" s="17" t="s">
        <v>16</v>
      </c>
      <c r="C118" s="18">
        <v>800</v>
      </c>
      <c r="D118" s="19">
        <v>600</v>
      </c>
    </row>
    <row r="119" spans="1:4" ht="15">
      <c r="A119" s="40" t="s">
        <v>106</v>
      </c>
      <c r="B119" s="17" t="s">
        <v>16</v>
      </c>
      <c r="C119" s="18">
        <v>900</v>
      </c>
      <c r="D119" s="19">
        <v>700</v>
      </c>
    </row>
    <row r="120" spans="1:4" ht="15.75" thickBot="1">
      <c r="A120" s="42" t="s">
        <v>44</v>
      </c>
      <c r="B120" s="43"/>
      <c r="C120" s="43"/>
      <c r="D120" s="70">
        <f>SUM(D115:D119)</f>
        <v>8300</v>
      </c>
    </row>
    <row r="121" spans="1:4" ht="15.75" thickBot="1">
      <c r="A121" s="94"/>
      <c r="B121" s="34"/>
      <c r="C121" s="34"/>
      <c r="D121" s="92"/>
    </row>
    <row r="122" spans="1:4" ht="16.5" thickBot="1">
      <c r="A122" s="93" t="s">
        <v>107</v>
      </c>
      <c r="B122" s="47"/>
      <c r="C122" s="47"/>
      <c r="D122" s="48"/>
    </row>
    <row r="123" spans="1:4" ht="14.25">
      <c r="A123" s="4" t="s">
        <v>1</v>
      </c>
      <c r="B123" s="5" t="s">
        <v>52</v>
      </c>
      <c r="C123" s="5" t="s">
        <v>3</v>
      </c>
      <c r="D123" s="6" t="s">
        <v>4</v>
      </c>
    </row>
    <row r="124" spans="1:4" ht="15" thickBot="1">
      <c r="A124" s="7"/>
      <c r="B124" s="8"/>
      <c r="C124" s="8" t="s">
        <v>5</v>
      </c>
      <c r="D124" s="9" t="s">
        <v>6</v>
      </c>
    </row>
    <row r="125" spans="1:4" ht="15">
      <c r="A125" s="10" t="s">
        <v>108</v>
      </c>
      <c r="B125" s="25" t="s">
        <v>109</v>
      </c>
      <c r="C125" s="49">
        <v>40</v>
      </c>
      <c r="D125" s="50">
        <f>285*40</f>
        <v>11400</v>
      </c>
    </row>
    <row r="126" spans="1:4" ht="15">
      <c r="A126" s="14" t="s">
        <v>110</v>
      </c>
      <c r="B126" s="15" t="s">
        <v>16</v>
      </c>
      <c r="C126" s="95">
        <v>600</v>
      </c>
      <c r="D126" s="54">
        <v>600</v>
      </c>
    </row>
    <row r="127" spans="1:4" ht="15">
      <c r="A127" s="14" t="s">
        <v>13</v>
      </c>
      <c r="B127" s="17" t="s">
        <v>14</v>
      </c>
      <c r="C127" s="52">
        <v>3000</v>
      </c>
      <c r="D127" s="54">
        <f>7*3000</f>
        <v>21000</v>
      </c>
    </row>
    <row r="128" spans="1:4" ht="15">
      <c r="A128" s="14" t="s">
        <v>9</v>
      </c>
      <c r="B128" s="15" t="s">
        <v>10</v>
      </c>
      <c r="C128" s="95">
        <v>600</v>
      </c>
      <c r="D128" s="54">
        <v>1800</v>
      </c>
    </row>
    <row r="129" spans="1:4" ht="15">
      <c r="A129" s="14" t="s">
        <v>15</v>
      </c>
      <c r="B129" s="17" t="s">
        <v>16</v>
      </c>
      <c r="C129" s="52">
        <v>5000</v>
      </c>
      <c r="D129" s="54">
        <v>5000</v>
      </c>
    </row>
    <row r="130" spans="1:4" ht="15">
      <c r="A130" s="14" t="s">
        <v>17</v>
      </c>
      <c r="B130" s="17" t="s">
        <v>18</v>
      </c>
      <c r="C130" s="52">
        <v>3000</v>
      </c>
      <c r="D130" s="54">
        <v>12000</v>
      </c>
    </row>
    <row r="131" spans="1:4" ht="15">
      <c r="A131" s="14" t="s">
        <v>19</v>
      </c>
      <c r="B131" s="17" t="s">
        <v>20</v>
      </c>
      <c r="C131" s="52">
        <v>15000</v>
      </c>
      <c r="D131" s="53">
        <f>C131</f>
        <v>15000</v>
      </c>
    </row>
    <row r="132" spans="1:4" ht="15">
      <c r="A132" s="14" t="s">
        <v>21</v>
      </c>
      <c r="B132" s="17" t="s">
        <v>22</v>
      </c>
      <c r="C132" s="52">
        <v>9000</v>
      </c>
      <c r="D132" s="54">
        <f>C132</f>
        <v>9000</v>
      </c>
    </row>
    <row r="133" spans="1:4" ht="15">
      <c r="A133" s="14" t="s">
        <v>23</v>
      </c>
      <c r="B133" s="17" t="s">
        <v>22</v>
      </c>
      <c r="C133" s="52">
        <v>7000</v>
      </c>
      <c r="D133" s="54">
        <v>7000</v>
      </c>
    </row>
    <row r="134" spans="1:4" ht="15">
      <c r="A134" s="14" t="s">
        <v>111</v>
      </c>
      <c r="B134" s="17" t="s">
        <v>22</v>
      </c>
      <c r="C134" s="52">
        <v>3300</v>
      </c>
      <c r="D134" s="54">
        <f>C134</f>
        <v>3300</v>
      </c>
    </row>
    <row r="135" spans="1:4" ht="15">
      <c r="A135" s="83" t="s">
        <v>24</v>
      </c>
      <c r="B135" s="17" t="s">
        <v>59</v>
      </c>
      <c r="C135" s="51">
        <v>500</v>
      </c>
      <c r="D135" s="53">
        <f>15*500</f>
        <v>7500</v>
      </c>
    </row>
    <row r="136" spans="1:4" ht="15">
      <c r="A136" s="83" t="s">
        <v>34</v>
      </c>
      <c r="B136" s="84" t="s">
        <v>35</v>
      </c>
      <c r="C136" s="56">
        <v>3800</v>
      </c>
      <c r="D136" s="57">
        <f>8*3800</f>
        <v>30400</v>
      </c>
    </row>
    <row r="137" spans="1:4" ht="15">
      <c r="A137" s="10" t="s">
        <v>36</v>
      </c>
      <c r="B137" s="11"/>
      <c r="C137" s="49"/>
      <c r="D137" s="58"/>
    </row>
    <row r="138" spans="1:4" ht="30">
      <c r="A138" s="83" t="s">
        <v>60</v>
      </c>
      <c r="B138" s="84" t="s">
        <v>35</v>
      </c>
      <c r="C138" s="56">
        <v>2500</v>
      </c>
      <c r="D138" s="57">
        <f>8*2500</f>
        <v>20000</v>
      </c>
    </row>
    <row r="139" spans="1:4" ht="15">
      <c r="A139" s="83" t="s">
        <v>38</v>
      </c>
      <c r="B139" s="86" t="s">
        <v>39</v>
      </c>
      <c r="C139" s="56">
        <v>5000</v>
      </c>
      <c r="D139" s="57">
        <f>4*5000</f>
        <v>20000</v>
      </c>
    </row>
    <row r="140" spans="1:4" ht="15">
      <c r="A140" s="10" t="s">
        <v>36</v>
      </c>
      <c r="B140" s="87"/>
      <c r="C140" s="49"/>
      <c r="D140" s="58"/>
    </row>
    <row r="141" spans="1:4" ht="15">
      <c r="A141" s="10" t="s">
        <v>112</v>
      </c>
      <c r="B141" s="15" t="s">
        <v>113</v>
      </c>
      <c r="C141" s="96">
        <v>3500</v>
      </c>
      <c r="D141" s="53">
        <v>3500</v>
      </c>
    </row>
    <row r="142" spans="1:4" ht="15">
      <c r="A142" s="14" t="s">
        <v>114</v>
      </c>
      <c r="B142" s="15" t="s">
        <v>115</v>
      </c>
      <c r="C142" s="96">
        <v>3500</v>
      </c>
      <c r="D142" s="53">
        <v>7000</v>
      </c>
    </row>
    <row r="143" spans="1:4" ht="15">
      <c r="A143" s="14" t="s">
        <v>116</v>
      </c>
      <c r="B143" s="15" t="s">
        <v>117</v>
      </c>
      <c r="C143" s="95">
        <v>25</v>
      </c>
      <c r="D143" s="53">
        <f>60*25</f>
        <v>1500</v>
      </c>
    </row>
    <row r="144" spans="1:4" ht="15">
      <c r="A144" s="14" t="s">
        <v>118</v>
      </c>
      <c r="B144" s="15" t="s">
        <v>119</v>
      </c>
      <c r="C144" s="96">
        <v>33000</v>
      </c>
      <c r="D144" s="53">
        <v>33000</v>
      </c>
    </row>
    <row r="145" spans="1:4" ht="18" customHeight="1">
      <c r="A145" s="14" t="s">
        <v>120</v>
      </c>
      <c r="B145" s="17" t="s">
        <v>121</v>
      </c>
      <c r="C145" s="51">
        <v>20</v>
      </c>
      <c r="D145" s="53">
        <f>1200*20</f>
        <v>24000</v>
      </c>
    </row>
    <row r="146" spans="1:4" ht="18.75" customHeight="1">
      <c r="A146" s="14" t="s">
        <v>122</v>
      </c>
      <c r="B146" s="15" t="s">
        <v>123</v>
      </c>
      <c r="C146" s="95">
        <v>2.5</v>
      </c>
      <c r="D146" s="53">
        <f>3600*2.5</f>
        <v>9000</v>
      </c>
    </row>
    <row r="147" spans="1:4" ht="15">
      <c r="A147" s="14" t="s">
        <v>124</v>
      </c>
      <c r="B147" s="17" t="s">
        <v>125</v>
      </c>
      <c r="C147" s="52">
        <v>10000</v>
      </c>
      <c r="D147" s="53">
        <v>10000</v>
      </c>
    </row>
    <row r="148" spans="1:4" ht="15">
      <c r="A148" s="14" t="s">
        <v>91</v>
      </c>
      <c r="B148" s="17" t="s">
        <v>64</v>
      </c>
      <c r="C148" s="52">
        <v>1500</v>
      </c>
      <c r="D148" s="60">
        <v>1500</v>
      </c>
    </row>
    <row r="149" spans="1:4" ht="15">
      <c r="A149" s="14" t="s">
        <v>70</v>
      </c>
      <c r="B149" s="21" t="s">
        <v>71</v>
      </c>
      <c r="C149" s="56">
        <v>50</v>
      </c>
      <c r="D149" s="57">
        <f>40*50</f>
        <v>2000</v>
      </c>
    </row>
    <row r="150" spans="1:4" ht="15">
      <c r="A150" s="14" t="s">
        <v>126</v>
      </c>
      <c r="B150" s="21" t="s">
        <v>18</v>
      </c>
      <c r="C150" s="56">
        <v>600</v>
      </c>
      <c r="D150" s="57">
        <f>4*600</f>
        <v>2400</v>
      </c>
    </row>
    <row r="151" spans="1:4" ht="15.75" thickBot="1">
      <c r="A151" s="30" t="s">
        <v>44</v>
      </c>
      <c r="B151" s="62"/>
      <c r="C151" s="62"/>
      <c r="D151" s="63">
        <f>SUM(D125:D150)</f>
        <v>257900</v>
      </c>
    </row>
    <row r="152" spans="1:4" ht="15">
      <c r="A152" s="33"/>
      <c r="B152" s="34"/>
      <c r="C152" s="34"/>
      <c r="D152" s="35"/>
    </row>
    <row r="153" spans="1:4" ht="15.75" thickBot="1">
      <c r="A153" s="36" t="s">
        <v>127</v>
      </c>
      <c r="B153" s="34"/>
      <c r="C153" s="34"/>
      <c r="D153" s="35"/>
    </row>
    <row r="154" spans="1:4" ht="14.25">
      <c r="A154" s="4" t="s">
        <v>46</v>
      </c>
      <c r="B154" s="5" t="s">
        <v>2</v>
      </c>
      <c r="C154" s="5" t="s">
        <v>3</v>
      </c>
      <c r="D154" s="6" t="s">
        <v>4</v>
      </c>
    </row>
    <row r="155" spans="1:4" ht="15" thickBot="1">
      <c r="A155" s="7"/>
      <c r="B155" s="8"/>
      <c r="C155" s="8" t="s">
        <v>5</v>
      </c>
      <c r="D155" s="9" t="s">
        <v>6</v>
      </c>
    </row>
    <row r="156" spans="1:4" ht="15">
      <c r="A156" s="37" t="s">
        <v>128</v>
      </c>
      <c r="B156" s="25" t="s">
        <v>129</v>
      </c>
      <c r="C156" s="97">
        <v>6000</v>
      </c>
      <c r="D156" s="12">
        <f>2*6000</f>
        <v>12000</v>
      </c>
    </row>
    <row r="157" spans="1:4" ht="15">
      <c r="A157" s="40" t="s">
        <v>130</v>
      </c>
      <c r="B157" s="17" t="s">
        <v>16</v>
      </c>
      <c r="C157" s="18">
        <v>6500</v>
      </c>
      <c r="D157" s="19">
        <f>C157</f>
        <v>6500</v>
      </c>
    </row>
    <row r="158" spans="1:4" ht="15">
      <c r="A158" s="40" t="s">
        <v>103</v>
      </c>
      <c r="B158" s="17" t="s">
        <v>16</v>
      </c>
      <c r="C158" s="18">
        <v>2500</v>
      </c>
      <c r="D158" s="19">
        <f>C158</f>
        <v>2500</v>
      </c>
    </row>
    <row r="159" spans="1:4" ht="15">
      <c r="A159" s="40" t="s">
        <v>49</v>
      </c>
      <c r="B159" s="17" t="s">
        <v>16</v>
      </c>
      <c r="C159" s="18">
        <v>1500</v>
      </c>
      <c r="D159" s="19">
        <f>C159</f>
        <v>1500</v>
      </c>
    </row>
    <row r="160" spans="1:4" ht="15.75" thickBot="1">
      <c r="A160" s="42" t="s">
        <v>44</v>
      </c>
      <c r="B160" s="43"/>
      <c r="C160" s="43"/>
      <c r="D160" s="70">
        <f>SUM(D156:D159)</f>
        <v>22500</v>
      </c>
    </row>
    <row r="161" spans="1:4" ht="15.75" thickBot="1">
      <c r="A161" s="45"/>
      <c r="B161" s="45"/>
      <c r="C161" s="45"/>
      <c r="D161" s="45"/>
    </row>
    <row r="162" spans="1:4" ht="16.5" thickBot="1">
      <c r="A162" s="93" t="s">
        <v>131</v>
      </c>
      <c r="B162" s="47"/>
      <c r="C162" s="47"/>
      <c r="D162" s="48"/>
    </row>
    <row r="163" spans="1:4" ht="14.25">
      <c r="A163" s="4" t="s">
        <v>1</v>
      </c>
      <c r="B163" s="5" t="s">
        <v>52</v>
      </c>
      <c r="C163" s="5" t="s">
        <v>3</v>
      </c>
      <c r="D163" s="6" t="s">
        <v>4</v>
      </c>
    </row>
    <row r="164" spans="1:4" ht="14.25">
      <c r="A164" s="74"/>
      <c r="B164" s="75"/>
      <c r="C164" s="75" t="s">
        <v>5</v>
      </c>
      <c r="D164" s="76" t="s">
        <v>6</v>
      </c>
    </row>
    <row r="165" spans="1:4" ht="15">
      <c r="A165" s="14" t="s">
        <v>132</v>
      </c>
      <c r="B165" s="17" t="s">
        <v>133</v>
      </c>
      <c r="C165" s="51">
        <v>40</v>
      </c>
      <c r="D165" s="19">
        <f>1072*40</f>
        <v>42880</v>
      </c>
    </row>
    <row r="166" spans="1:4" ht="15">
      <c r="A166" s="14" t="s">
        <v>9</v>
      </c>
      <c r="B166" s="15" t="s">
        <v>10</v>
      </c>
      <c r="C166" s="95">
        <v>600</v>
      </c>
      <c r="D166" s="16">
        <v>1800</v>
      </c>
    </row>
    <row r="167" spans="1:4" ht="15">
      <c r="A167" s="14" t="s">
        <v>134</v>
      </c>
      <c r="B167" s="15" t="s">
        <v>12</v>
      </c>
      <c r="C167" s="95">
        <v>40</v>
      </c>
      <c r="D167" s="16">
        <f>72*40</f>
        <v>2880</v>
      </c>
    </row>
    <row r="168" spans="1:4" ht="15">
      <c r="A168" s="14" t="s">
        <v>17</v>
      </c>
      <c r="B168" s="17" t="s">
        <v>18</v>
      </c>
      <c r="C168" s="52">
        <v>3000</v>
      </c>
      <c r="D168" s="16">
        <v>12000</v>
      </c>
    </row>
    <row r="169" spans="1:4" ht="15">
      <c r="A169" s="83" t="s">
        <v>24</v>
      </c>
      <c r="B169" s="17" t="s">
        <v>135</v>
      </c>
      <c r="C169" s="51">
        <v>500</v>
      </c>
      <c r="D169" s="19">
        <f>15*500</f>
        <v>7500</v>
      </c>
    </row>
    <row r="170" spans="1:4" ht="15">
      <c r="A170" s="83" t="s">
        <v>34</v>
      </c>
      <c r="B170" s="84" t="s">
        <v>35</v>
      </c>
      <c r="C170" s="56">
        <v>3800</v>
      </c>
      <c r="D170" s="23">
        <f>8*3800</f>
        <v>30400</v>
      </c>
    </row>
    <row r="171" spans="1:4" ht="15">
      <c r="A171" s="10" t="s">
        <v>36</v>
      </c>
      <c r="B171" s="11"/>
      <c r="C171" s="49"/>
      <c r="D171" s="26"/>
    </row>
    <row r="172" spans="1:4" ht="30">
      <c r="A172" s="83" t="s">
        <v>136</v>
      </c>
      <c r="B172" s="84" t="s">
        <v>35</v>
      </c>
      <c r="C172" s="56">
        <v>2500</v>
      </c>
      <c r="D172" s="23">
        <f>8*2500</f>
        <v>20000</v>
      </c>
    </row>
    <row r="173" spans="1:4" ht="15">
      <c r="A173" s="83" t="s">
        <v>74</v>
      </c>
      <c r="B173" s="86" t="s">
        <v>62</v>
      </c>
      <c r="C173" s="56">
        <v>5000</v>
      </c>
      <c r="D173" s="23">
        <f>2*5000</f>
        <v>10000</v>
      </c>
    </row>
    <row r="174" spans="1:4" ht="15">
      <c r="A174" s="10" t="s">
        <v>36</v>
      </c>
      <c r="B174" s="87"/>
      <c r="C174" s="49"/>
      <c r="D174" s="26"/>
    </row>
    <row r="175" spans="1:4" ht="15">
      <c r="A175" s="10" t="s">
        <v>137</v>
      </c>
      <c r="B175" s="28" t="s">
        <v>138</v>
      </c>
      <c r="C175" s="49">
        <v>50</v>
      </c>
      <c r="D175" s="26">
        <f>25*50</f>
        <v>1250</v>
      </c>
    </row>
    <row r="176" spans="1:4" ht="15">
      <c r="A176" s="14" t="s">
        <v>81</v>
      </c>
      <c r="B176" s="17" t="s">
        <v>82</v>
      </c>
      <c r="C176" s="51">
        <v>70</v>
      </c>
      <c r="D176" s="19">
        <f>50*70</f>
        <v>3500</v>
      </c>
    </row>
    <row r="177" spans="1:4" ht="15">
      <c r="A177" s="14" t="s">
        <v>139</v>
      </c>
      <c r="B177" s="28" t="s">
        <v>140</v>
      </c>
      <c r="C177" s="49">
        <v>25</v>
      </c>
      <c r="D177" s="26">
        <f>12*25</f>
        <v>300</v>
      </c>
    </row>
    <row r="178" spans="1:4" ht="15">
      <c r="A178" s="14" t="s">
        <v>141</v>
      </c>
      <c r="B178" s="28" t="s">
        <v>117</v>
      </c>
      <c r="C178" s="49">
        <v>45</v>
      </c>
      <c r="D178" s="26">
        <f>60*45</f>
        <v>2700</v>
      </c>
    </row>
    <row r="179" spans="1:4" ht="15">
      <c r="A179" s="14" t="s">
        <v>40</v>
      </c>
      <c r="B179" s="28" t="s">
        <v>41</v>
      </c>
      <c r="C179" s="49">
        <v>20</v>
      </c>
      <c r="D179" s="26">
        <f>150*20</f>
        <v>3000</v>
      </c>
    </row>
    <row r="180" spans="1:4" ht="15">
      <c r="A180" s="14" t="s">
        <v>142</v>
      </c>
      <c r="B180" s="28" t="s">
        <v>80</v>
      </c>
      <c r="C180" s="49">
        <v>2.5</v>
      </c>
      <c r="D180" s="26">
        <f>600*2.5</f>
        <v>1500</v>
      </c>
    </row>
    <row r="181" spans="1:4" ht="15">
      <c r="A181" s="14" t="s">
        <v>143</v>
      </c>
      <c r="B181" s="28" t="s">
        <v>41</v>
      </c>
      <c r="C181" s="49">
        <v>50</v>
      </c>
      <c r="D181" s="26">
        <f>150*50</f>
        <v>7500</v>
      </c>
    </row>
    <row r="182" spans="1:4" ht="15">
      <c r="A182" s="14" t="s">
        <v>144</v>
      </c>
      <c r="B182" s="28" t="s">
        <v>16</v>
      </c>
      <c r="C182" s="98">
        <v>2000</v>
      </c>
      <c r="D182" s="26">
        <v>2000</v>
      </c>
    </row>
    <row r="183" spans="1:4" ht="15">
      <c r="A183" s="14" t="s">
        <v>91</v>
      </c>
      <c r="B183" s="17" t="s">
        <v>64</v>
      </c>
      <c r="C183" s="52">
        <v>1500</v>
      </c>
      <c r="D183" s="19">
        <v>1500</v>
      </c>
    </row>
    <row r="184" spans="1:4" ht="15">
      <c r="A184" s="14" t="s">
        <v>126</v>
      </c>
      <c r="B184" s="17" t="s">
        <v>18</v>
      </c>
      <c r="C184" s="52">
        <v>600</v>
      </c>
      <c r="D184" s="19">
        <f>4*600</f>
        <v>2400</v>
      </c>
    </row>
    <row r="185" spans="1:4" ht="15">
      <c r="A185" s="14" t="s">
        <v>145</v>
      </c>
      <c r="B185" s="28" t="s">
        <v>16</v>
      </c>
      <c r="C185" s="98">
        <v>600</v>
      </c>
      <c r="D185" s="12">
        <v>600</v>
      </c>
    </row>
    <row r="186" spans="1:4" ht="15">
      <c r="A186" s="14" t="s">
        <v>146</v>
      </c>
      <c r="B186" s="28" t="s">
        <v>147</v>
      </c>
      <c r="C186" s="98">
        <v>1500</v>
      </c>
      <c r="D186" s="26">
        <v>3000</v>
      </c>
    </row>
    <row r="187" spans="1:4" ht="15">
      <c r="A187" s="14" t="s">
        <v>148</v>
      </c>
      <c r="B187" s="17" t="s">
        <v>149</v>
      </c>
      <c r="C187" s="51">
        <v>20</v>
      </c>
      <c r="D187" s="19">
        <f>650*20</f>
        <v>13000</v>
      </c>
    </row>
    <row r="188" spans="1:4" ht="15">
      <c r="A188" s="14" t="s">
        <v>150</v>
      </c>
      <c r="B188" s="17" t="s">
        <v>151</v>
      </c>
      <c r="C188" s="51">
        <v>90</v>
      </c>
      <c r="D188" s="19">
        <f>36*90</f>
        <v>3240</v>
      </c>
    </row>
    <row r="189" spans="1:4" ht="15">
      <c r="A189" s="99" t="s">
        <v>152</v>
      </c>
      <c r="B189" s="17" t="s">
        <v>153</v>
      </c>
      <c r="C189" s="51">
        <v>60</v>
      </c>
      <c r="D189" s="53">
        <f>90*60</f>
        <v>5400</v>
      </c>
    </row>
    <row r="190" spans="1:4" ht="15">
      <c r="A190" s="14" t="s">
        <v>154</v>
      </c>
      <c r="B190" s="17" t="s">
        <v>113</v>
      </c>
      <c r="C190" s="52">
        <v>1200</v>
      </c>
      <c r="D190" s="19">
        <v>1200</v>
      </c>
    </row>
    <row r="191" spans="1:4" ht="15.75" thickBot="1">
      <c r="A191" s="30" t="s">
        <v>44</v>
      </c>
      <c r="B191" s="89"/>
      <c r="C191" s="62"/>
      <c r="D191" s="70">
        <f>SUM(D165:D190)</f>
        <v>179550</v>
      </c>
    </row>
    <row r="192" spans="1:4" ht="15.75" thickBot="1">
      <c r="A192" s="33"/>
      <c r="B192" s="91"/>
      <c r="C192" s="91"/>
      <c r="D192" s="69"/>
    </row>
    <row r="193" spans="1:4" ht="15">
      <c r="A193" s="46" t="s">
        <v>127</v>
      </c>
      <c r="B193" s="47"/>
      <c r="C193" s="47"/>
      <c r="D193" s="48"/>
    </row>
    <row r="194" spans="1:4" ht="14.25">
      <c r="A194" s="71" t="s">
        <v>46</v>
      </c>
      <c r="B194" s="72" t="s">
        <v>2</v>
      </c>
      <c r="C194" s="72" t="s">
        <v>3</v>
      </c>
      <c r="D194" s="73" t="s">
        <v>4</v>
      </c>
    </row>
    <row r="195" spans="1:4" ht="14.25">
      <c r="A195" s="74"/>
      <c r="B195" s="75"/>
      <c r="C195" s="75" t="s">
        <v>5</v>
      </c>
      <c r="D195" s="76" t="s">
        <v>6</v>
      </c>
    </row>
    <row r="196" spans="1:4" ht="15">
      <c r="A196" s="37" t="s">
        <v>155</v>
      </c>
      <c r="B196" s="25" t="s">
        <v>16</v>
      </c>
      <c r="C196" s="97">
        <v>3000</v>
      </c>
      <c r="D196" s="50">
        <v>3000</v>
      </c>
    </row>
    <row r="197" spans="1:4" ht="15">
      <c r="A197" s="40" t="s">
        <v>156</v>
      </c>
      <c r="B197" s="17" t="s">
        <v>16</v>
      </c>
      <c r="C197" s="18">
        <v>6000</v>
      </c>
      <c r="D197" s="19">
        <v>6000</v>
      </c>
    </row>
    <row r="198" spans="1:4" ht="15">
      <c r="A198" s="40" t="s">
        <v>157</v>
      </c>
      <c r="B198" s="17" t="s">
        <v>16</v>
      </c>
      <c r="C198" s="18">
        <v>4200</v>
      </c>
      <c r="D198" s="19">
        <v>4200</v>
      </c>
    </row>
    <row r="199" spans="1:4" ht="15">
      <c r="A199" s="40" t="s">
        <v>85</v>
      </c>
      <c r="B199" s="17" t="s">
        <v>18</v>
      </c>
      <c r="C199" s="17">
        <v>500</v>
      </c>
      <c r="D199" s="53">
        <v>2000</v>
      </c>
    </row>
    <row r="200" spans="1:4" ht="15">
      <c r="A200" s="40" t="s">
        <v>158</v>
      </c>
      <c r="B200" s="17" t="s">
        <v>16</v>
      </c>
      <c r="C200" s="18">
        <v>1500</v>
      </c>
      <c r="D200" s="19">
        <f>C200</f>
        <v>1500</v>
      </c>
    </row>
    <row r="201" spans="1:4" ht="15">
      <c r="A201" s="40" t="s">
        <v>48</v>
      </c>
      <c r="B201" s="17" t="s">
        <v>16</v>
      </c>
      <c r="C201" s="18">
        <v>1800</v>
      </c>
      <c r="D201" s="19">
        <v>3000</v>
      </c>
    </row>
    <row r="202" spans="1:4" ht="15">
      <c r="A202" s="40" t="s">
        <v>159</v>
      </c>
      <c r="B202" s="17" t="s">
        <v>10</v>
      </c>
      <c r="C202" s="18">
        <v>320</v>
      </c>
      <c r="D202" s="19">
        <v>450</v>
      </c>
    </row>
    <row r="203" spans="1:4" ht="15.75" thickBot="1">
      <c r="A203" s="42" t="s">
        <v>44</v>
      </c>
      <c r="B203" s="43"/>
      <c r="C203" s="43"/>
      <c r="D203" s="70">
        <f>SUM(D196:D202)</f>
        <v>20150</v>
      </c>
    </row>
    <row r="204" spans="1:4" ht="15.75" thickBot="1">
      <c r="A204" s="94"/>
      <c r="B204" s="34"/>
      <c r="C204" s="34"/>
      <c r="D204" s="92"/>
    </row>
    <row r="205" spans="1:4" ht="16.5" thickBot="1">
      <c r="A205" s="93" t="s">
        <v>160</v>
      </c>
      <c r="B205" s="47"/>
      <c r="C205" s="47"/>
      <c r="D205" s="48"/>
    </row>
    <row r="206" spans="1:4" ht="14.25">
      <c r="A206" s="100" t="s">
        <v>1</v>
      </c>
      <c r="B206" s="5" t="s">
        <v>52</v>
      </c>
      <c r="C206" s="5" t="s">
        <v>161</v>
      </c>
      <c r="D206" s="6" t="s">
        <v>4</v>
      </c>
    </row>
    <row r="207" spans="1:4" ht="14.25">
      <c r="A207" s="101"/>
      <c r="B207" s="75"/>
      <c r="C207" s="75" t="s">
        <v>5</v>
      </c>
      <c r="D207" s="76" t="s">
        <v>162</v>
      </c>
    </row>
    <row r="208" spans="1:4" ht="15">
      <c r="A208" s="14" t="s">
        <v>163</v>
      </c>
      <c r="B208" s="17" t="s">
        <v>164</v>
      </c>
      <c r="C208" s="17">
        <v>40</v>
      </c>
      <c r="D208" s="16">
        <f>387*40</f>
        <v>15480</v>
      </c>
    </row>
    <row r="209" spans="1:4" ht="15">
      <c r="A209" s="14" t="s">
        <v>165</v>
      </c>
      <c r="B209" s="17" t="s">
        <v>166</v>
      </c>
      <c r="C209" s="15">
        <v>20</v>
      </c>
      <c r="D209" s="16">
        <f>120*20</f>
        <v>2400</v>
      </c>
    </row>
    <row r="210" spans="1:4" ht="15">
      <c r="A210" s="14" t="s">
        <v>11</v>
      </c>
      <c r="B210" s="15" t="s">
        <v>12</v>
      </c>
      <c r="C210" s="15">
        <v>40</v>
      </c>
      <c r="D210" s="16">
        <f>72*40</f>
        <v>2880</v>
      </c>
    </row>
    <row r="211" spans="1:4" ht="15">
      <c r="A211" s="14" t="s">
        <v>13</v>
      </c>
      <c r="B211" s="17" t="s">
        <v>14</v>
      </c>
      <c r="C211" s="18">
        <v>3000</v>
      </c>
      <c r="D211" s="16">
        <f>7*3000</f>
        <v>21000</v>
      </c>
    </row>
    <row r="212" spans="1:4" ht="15">
      <c r="A212" s="14" t="s">
        <v>15</v>
      </c>
      <c r="B212" s="17" t="s">
        <v>16</v>
      </c>
      <c r="C212" s="18">
        <v>5000</v>
      </c>
      <c r="D212" s="16">
        <v>5000</v>
      </c>
    </row>
    <row r="213" spans="1:4" ht="15">
      <c r="A213" s="14" t="s">
        <v>17</v>
      </c>
      <c r="B213" s="17" t="s">
        <v>18</v>
      </c>
      <c r="C213" s="18">
        <v>3000</v>
      </c>
      <c r="D213" s="16">
        <v>12000</v>
      </c>
    </row>
    <row r="214" spans="1:4" ht="15">
      <c r="A214" s="20" t="s">
        <v>34</v>
      </c>
      <c r="B214" s="21" t="s">
        <v>35</v>
      </c>
      <c r="C214" s="22">
        <v>3800</v>
      </c>
      <c r="D214" s="23">
        <f>8*3800</f>
        <v>30400</v>
      </c>
    </row>
    <row r="215" spans="1:4" ht="15">
      <c r="A215" s="24" t="s">
        <v>36</v>
      </c>
      <c r="B215" s="25"/>
      <c r="C215" s="25"/>
      <c r="D215" s="26"/>
    </row>
    <row r="216" spans="1:4" ht="30">
      <c r="A216" s="20" t="s">
        <v>60</v>
      </c>
      <c r="B216" s="21" t="s">
        <v>35</v>
      </c>
      <c r="C216" s="22">
        <v>2500</v>
      </c>
      <c r="D216" s="23">
        <f>8*2500</f>
        <v>20000</v>
      </c>
    </row>
    <row r="217" spans="1:4" ht="15">
      <c r="A217" s="20" t="s">
        <v>74</v>
      </c>
      <c r="B217" s="27" t="s">
        <v>62</v>
      </c>
      <c r="C217" s="22">
        <v>5000</v>
      </c>
      <c r="D217" s="23">
        <f>2*5000</f>
        <v>10000</v>
      </c>
    </row>
    <row r="218" spans="1:4" ht="15">
      <c r="A218" s="24" t="s">
        <v>36</v>
      </c>
      <c r="B218" s="28"/>
      <c r="C218" s="25"/>
      <c r="D218" s="26"/>
    </row>
    <row r="219" spans="1:4" ht="15">
      <c r="A219" s="14" t="s">
        <v>24</v>
      </c>
      <c r="B219" s="17" t="s">
        <v>135</v>
      </c>
      <c r="C219" s="17">
        <v>500</v>
      </c>
      <c r="D219" s="19">
        <f>15*500</f>
        <v>7500</v>
      </c>
    </row>
    <row r="220" spans="1:4" ht="15">
      <c r="A220" s="14" t="s">
        <v>167</v>
      </c>
      <c r="B220" s="17" t="s">
        <v>168</v>
      </c>
      <c r="C220" s="18">
        <v>7000</v>
      </c>
      <c r="D220" s="26">
        <f>2*7000</f>
        <v>14000</v>
      </c>
    </row>
    <row r="221" spans="1:4" ht="15">
      <c r="A221" s="14" t="s">
        <v>126</v>
      </c>
      <c r="B221" s="21" t="s">
        <v>169</v>
      </c>
      <c r="C221" s="22">
        <v>600</v>
      </c>
      <c r="D221" s="23">
        <f>5*600</f>
        <v>3000</v>
      </c>
    </row>
    <row r="222" spans="1:4" ht="15">
      <c r="A222" s="14" t="s">
        <v>91</v>
      </c>
      <c r="B222" s="17" t="s">
        <v>170</v>
      </c>
      <c r="C222" s="18">
        <v>1500</v>
      </c>
      <c r="D222" s="19">
        <f>2*1500</f>
        <v>3000</v>
      </c>
    </row>
    <row r="223" spans="1:4" ht="15">
      <c r="A223" s="14" t="s">
        <v>171</v>
      </c>
      <c r="B223" s="28" t="s">
        <v>172</v>
      </c>
      <c r="C223" s="25">
        <v>2.5</v>
      </c>
      <c r="D223" s="26">
        <f>1800*2.5</f>
        <v>4500</v>
      </c>
    </row>
    <row r="224" spans="1:4" ht="15">
      <c r="A224" s="14" t="s">
        <v>173</v>
      </c>
      <c r="B224" s="17" t="s">
        <v>16</v>
      </c>
      <c r="C224" s="18">
        <v>6000</v>
      </c>
      <c r="D224" s="16">
        <v>6000</v>
      </c>
    </row>
    <row r="225" spans="1:4" ht="15">
      <c r="A225" s="14" t="s">
        <v>40</v>
      </c>
      <c r="B225" s="28" t="s">
        <v>41</v>
      </c>
      <c r="C225" s="25">
        <v>20</v>
      </c>
      <c r="D225" s="26">
        <f>150*20</f>
        <v>3000</v>
      </c>
    </row>
    <row r="226" spans="1:4" ht="15">
      <c r="A226" s="99" t="s">
        <v>174</v>
      </c>
      <c r="B226" s="17" t="s">
        <v>16</v>
      </c>
      <c r="C226" s="18">
        <v>2500</v>
      </c>
      <c r="D226" s="19">
        <v>2500</v>
      </c>
    </row>
    <row r="227" spans="1:4" ht="15">
      <c r="A227" s="14" t="s">
        <v>175</v>
      </c>
      <c r="B227" s="17" t="s">
        <v>176</v>
      </c>
      <c r="C227" s="17">
        <v>20</v>
      </c>
      <c r="D227" s="19">
        <f>900*20</f>
        <v>18000</v>
      </c>
    </row>
    <row r="228" spans="1:4" ht="15">
      <c r="A228" s="14" t="s">
        <v>177</v>
      </c>
      <c r="B228" s="21" t="s">
        <v>16</v>
      </c>
      <c r="C228" s="22">
        <v>3000</v>
      </c>
      <c r="D228" s="23">
        <v>3000</v>
      </c>
    </row>
    <row r="229" spans="1:4" ht="15">
      <c r="A229" s="14" t="s">
        <v>70</v>
      </c>
      <c r="B229" s="17" t="s">
        <v>71</v>
      </c>
      <c r="C229" s="18">
        <v>50</v>
      </c>
      <c r="D229" s="19">
        <f>40*50</f>
        <v>2000</v>
      </c>
    </row>
    <row r="230" spans="1:4" ht="15">
      <c r="A230" s="99" t="s">
        <v>178</v>
      </c>
      <c r="B230" s="17" t="s">
        <v>179</v>
      </c>
      <c r="C230" s="17">
        <v>750</v>
      </c>
      <c r="D230" s="19">
        <f>6*750</f>
        <v>4500</v>
      </c>
    </row>
    <row r="231" spans="1:4" ht="15">
      <c r="A231" s="99" t="s">
        <v>180</v>
      </c>
      <c r="B231" s="17" t="s">
        <v>181</v>
      </c>
      <c r="C231" s="17">
        <v>900</v>
      </c>
      <c r="D231" s="19">
        <v>900</v>
      </c>
    </row>
    <row r="232" spans="1:4" ht="15">
      <c r="A232" s="99" t="s">
        <v>182</v>
      </c>
      <c r="B232" s="17" t="s">
        <v>16</v>
      </c>
      <c r="C232" s="17">
        <v>350</v>
      </c>
      <c r="D232" s="19">
        <v>350</v>
      </c>
    </row>
    <row r="233" spans="1:4" ht="15" thickBot="1">
      <c r="A233" s="30" t="s">
        <v>44</v>
      </c>
      <c r="B233" s="102"/>
      <c r="C233" s="102"/>
      <c r="D233" s="70">
        <f>SUM(D208:D232)</f>
        <v>191410</v>
      </c>
    </row>
    <row r="234" spans="1:4" ht="15">
      <c r="A234" s="33"/>
      <c r="B234" s="91"/>
      <c r="C234" s="91"/>
      <c r="D234" s="69"/>
    </row>
    <row r="235" spans="1:4" ht="15.75" thickBot="1">
      <c r="A235" s="36" t="s">
        <v>127</v>
      </c>
      <c r="B235" s="34"/>
      <c r="C235" s="34"/>
      <c r="D235" s="35"/>
    </row>
    <row r="236" spans="1:4" ht="14.25">
      <c r="A236" s="4" t="s">
        <v>46</v>
      </c>
      <c r="B236" s="5" t="s">
        <v>2</v>
      </c>
      <c r="C236" s="5" t="s">
        <v>3</v>
      </c>
      <c r="D236" s="6" t="s">
        <v>4</v>
      </c>
    </row>
    <row r="237" spans="1:4" ht="14.25">
      <c r="A237" s="74"/>
      <c r="B237" s="75"/>
      <c r="C237" s="75" t="s">
        <v>5</v>
      </c>
      <c r="D237" s="76" t="s">
        <v>6</v>
      </c>
    </row>
    <row r="238" spans="1:4" ht="15">
      <c r="A238" s="40" t="s">
        <v>128</v>
      </c>
      <c r="B238" s="17" t="s">
        <v>16</v>
      </c>
      <c r="C238" s="18">
        <v>6000</v>
      </c>
      <c r="D238" s="19">
        <v>6000</v>
      </c>
    </row>
    <row r="239" spans="1:4" ht="15">
      <c r="A239" s="40" t="s">
        <v>130</v>
      </c>
      <c r="B239" s="17" t="s">
        <v>16</v>
      </c>
      <c r="C239" s="18">
        <v>6500</v>
      </c>
      <c r="D239" s="19">
        <f>C239</f>
        <v>6500</v>
      </c>
    </row>
    <row r="240" spans="1:4" ht="15">
      <c r="A240" s="40" t="s">
        <v>106</v>
      </c>
      <c r="B240" s="17" t="s">
        <v>16</v>
      </c>
      <c r="C240" s="18">
        <v>900</v>
      </c>
      <c r="D240" s="19">
        <v>900</v>
      </c>
    </row>
    <row r="241" spans="1:4" ht="15">
      <c r="A241" s="40" t="s">
        <v>183</v>
      </c>
      <c r="B241" s="17" t="s">
        <v>16</v>
      </c>
      <c r="C241" s="18">
        <v>150</v>
      </c>
      <c r="D241" s="19">
        <v>150</v>
      </c>
    </row>
    <row r="242" spans="1:4" ht="15">
      <c r="A242" s="40" t="s">
        <v>85</v>
      </c>
      <c r="B242" s="17" t="s">
        <v>169</v>
      </c>
      <c r="C242" s="17">
        <v>500</v>
      </c>
      <c r="D242" s="53">
        <v>2500</v>
      </c>
    </row>
    <row r="243" spans="1:4" ht="15">
      <c r="A243" s="40" t="s">
        <v>49</v>
      </c>
      <c r="B243" s="17" t="s">
        <v>16</v>
      </c>
      <c r="C243" s="18">
        <v>1500</v>
      </c>
      <c r="D243" s="19">
        <f>C243</f>
        <v>1500</v>
      </c>
    </row>
    <row r="244" spans="1:4" ht="15">
      <c r="A244" s="40" t="s">
        <v>184</v>
      </c>
      <c r="B244" s="17" t="s">
        <v>10</v>
      </c>
      <c r="C244" s="17">
        <v>550</v>
      </c>
      <c r="D244" s="53">
        <v>1650</v>
      </c>
    </row>
    <row r="245" spans="1:4" ht="15.75" thickBot="1">
      <c r="A245" s="42" t="s">
        <v>44</v>
      </c>
      <c r="B245" s="43"/>
      <c r="C245" s="43"/>
      <c r="D245" s="70">
        <f>SUM(D238:D244)</f>
        <v>19200</v>
      </c>
    </row>
    <row r="246" spans="1:4" ht="15.75" thickBot="1">
      <c r="A246" s="94"/>
      <c r="B246" s="34"/>
      <c r="C246" s="34"/>
      <c r="D246" s="92"/>
    </row>
    <row r="247" spans="1:4" ht="16.5" thickBot="1">
      <c r="A247" s="93" t="s">
        <v>185</v>
      </c>
      <c r="B247" s="47"/>
      <c r="C247" s="47"/>
      <c r="D247" s="48"/>
    </row>
    <row r="248" spans="1:4" ht="14.25">
      <c r="A248" s="100" t="s">
        <v>1</v>
      </c>
      <c r="B248" s="5" t="s">
        <v>52</v>
      </c>
      <c r="C248" s="5" t="s">
        <v>3</v>
      </c>
      <c r="D248" s="6" t="s">
        <v>4</v>
      </c>
    </row>
    <row r="249" spans="1:4" ht="14.25">
      <c r="A249" s="101"/>
      <c r="B249" s="75"/>
      <c r="C249" s="75" t="s">
        <v>5</v>
      </c>
      <c r="D249" s="76" t="s">
        <v>6</v>
      </c>
    </row>
    <row r="250" spans="1:4" ht="21" customHeight="1">
      <c r="A250" s="14" t="s">
        <v>186</v>
      </c>
      <c r="B250" s="17" t="s">
        <v>187</v>
      </c>
      <c r="C250" s="51">
        <v>40</v>
      </c>
      <c r="D250" s="53">
        <f>1323*40</f>
        <v>52920</v>
      </c>
    </row>
    <row r="251" spans="1:4" ht="15">
      <c r="A251" s="14" t="s">
        <v>13</v>
      </c>
      <c r="B251" s="17" t="s">
        <v>14</v>
      </c>
      <c r="C251" s="52">
        <v>3000</v>
      </c>
      <c r="D251" s="16">
        <f>7*3000</f>
        <v>21000</v>
      </c>
    </row>
    <row r="252" spans="1:4" ht="15">
      <c r="A252" s="14" t="s">
        <v>15</v>
      </c>
      <c r="B252" s="17" t="s">
        <v>16</v>
      </c>
      <c r="C252" s="52">
        <v>5000</v>
      </c>
      <c r="D252" s="16">
        <v>5000</v>
      </c>
    </row>
    <row r="253" spans="1:4" ht="15">
      <c r="A253" s="14" t="s">
        <v>17</v>
      </c>
      <c r="B253" s="17" t="s">
        <v>18</v>
      </c>
      <c r="C253" s="52">
        <v>3000</v>
      </c>
      <c r="D253" s="16">
        <v>12000</v>
      </c>
    </row>
    <row r="254" spans="1:4" ht="15">
      <c r="A254" s="14" t="s">
        <v>19</v>
      </c>
      <c r="B254" s="17" t="s">
        <v>20</v>
      </c>
      <c r="C254" s="52">
        <v>7000</v>
      </c>
      <c r="D254" s="19">
        <f>C254</f>
        <v>7000</v>
      </c>
    </row>
    <row r="255" spans="1:4" ht="15">
      <c r="A255" s="14" t="s">
        <v>21</v>
      </c>
      <c r="B255" s="17" t="s">
        <v>22</v>
      </c>
      <c r="C255" s="52">
        <v>9000</v>
      </c>
      <c r="D255" s="16">
        <f>C255</f>
        <v>9000</v>
      </c>
    </row>
    <row r="256" spans="1:4" ht="15">
      <c r="A256" s="14" t="s">
        <v>24</v>
      </c>
      <c r="B256" s="17" t="s">
        <v>59</v>
      </c>
      <c r="C256" s="51">
        <v>500</v>
      </c>
      <c r="D256" s="19">
        <f>15*500</f>
        <v>7500</v>
      </c>
    </row>
    <row r="257" spans="1:4" ht="15">
      <c r="A257" s="20" t="s">
        <v>34</v>
      </c>
      <c r="B257" s="21" t="s">
        <v>35</v>
      </c>
      <c r="C257" s="56">
        <v>3800</v>
      </c>
      <c r="D257" s="23">
        <f>8*3800</f>
        <v>30400</v>
      </c>
    </row>
    <row r="258" spans="1:4" ht="15">
      <c r="A258" s="24" t="s">
        <v>36</v>
      </c>
      <c r="B258" s="25"/>
      <c r="C258" s="49"/>
      <c r="D258" s="26"/>
    </row>
    <row r="259" spans="1:4" ht="30">
      <c r="A259" s="20" t="s">
        <v>60</v>
      </c>
      <c r="B259" s="21" t="s">
        <v>35</v>
      </c>
      <c r="C259" s="56">
        <v>2500</v>
      </c>
      <c r="D259" s="23">
        <f>8*2500</f>
        <v>20000</v>
      </c>
    </row>
    <row r="260" spans="1:4" ht="15">
      <c r="A260" s="20" t="s">
        <v>38</v>
      </c>
      <c r="B260" s="27" t="s">
        <v>39</v>
      </c>
      <c r="C260" s="56">
        <v>5000</v>
      </c>
      <c r="D260" s="23">
        <f>4*5000</f>
        <v>20000</v>
      </c>
    </row>
    <row r="261" spans="1:4" ht="15">
      <c r="A261" s="24" t="s">
        <v>36</v>
      </c>
      <c r="B261" s="28"/>
      <c r="C261" s="49"/>
      <c r="D261" s="26"/>
    </row>
    <row r="262" spans="1:4" ht="15">
      <c r="A262" s="24" t="s">
        <v>188</v>
      </c>
      <c r="B262" s="28" t="s">
        <v>189</v>
      </c>
      <c r="C262" s="98">
        <v>3000</v>
      </c>
      <c r="D262" s="26">
        <v>9000</v>
      </c>
    </row>
    <row r="263" spans="1:4" ht="15">
      <c r="A263" s="14" t="s">
        <v>190</v>
      </c>
      <c r="B263" s="28" t="s">
        <v>43</v>
      </c>
      <c r="C263" s="49">
        <v>30</v>
      </c>
      <c r="D263" s="26">
        <f>12*30</f>
        <v>360</v>
      </c>
    </row>
    <row r="264" spans="1:4" ht="15">
      <c r="A264" s="14" t="s">
        <v>137</v>
      </c>
      <c r="B264" s="28" t="s">
        <v>138</v>
      </c>
      <c r="C264" s="49">
        <v>50</v>
      </c>
      <c r="D264" s="26">
        <f>25*50</f>
        <v>1250</v>
      </c>
    </row>
    <row r="265" spans="1:4" ht="15">
      <c r="A265" s="14" t="s">
        <v>91</v>
      </c>
      <c r="B265" s="17" t="s">
        <v>64</v>
      </c>
      <c r="C265" s="52">
        <v>1500</v>
      </c>
      <c r="D265" s="19">
        <v>1500</v>
      </c>
    </row>
    <row r="266" spans="1:4" ht="15">
      <c r="A266" s="14" t="s">
        <v>124</v>
      </c>
      <c r="B266" s="17" t="s">
        <v>125</v>
      </c>
      <c r="C266" s="52">
        <v>10000</v>
      </c>
      <c r="D266" s="19">
        <v>10000</v>
      </c>
    </row>
    <row r="267" spans="1:4" ht="15">
      <c r="A267" s="14" t="s">
        <v>191</v>
      </c>
      <c r="B267" s="28">
        <v>2</v>
      </c>
      <c r="C267" s="98">
        <v>150</v>
      </c>
      <c r="D267" s="26">
        <f>2*150</f>
        <v>300</v>
      </c>
    </row>
    <row r="268" spans="1:4" ht="15">
      <c r="A268" s="14" t="s">
        <v>192</v>
      </c>
      <c r="B268" s="28" t="s">
        <v>193</v>
      </c>
      <c r="C268" s="49">
        <v>2.5</v>
      </c>
      <c r="D268" s="26">
        <f>4800*2.5</f>
        <v>12000</v>
      </c>
    </row>
    <row r="269" spans="1:4" ht="15">
      <c r="A269" s="14" t="s">
        <v>194</v>
      </c>
      <c r="B269" s="17" t="s">
        <v>121</v>
      </c>
      <c r="C269" s="51">
        <v>20</v>
      </c>
      <c r="D269" s="19">
        <f>1200*20</f>
        <v>24000</v>
      </c>
    </row>
    <row r="270" spans="1:4" ht="15.75" thickBot="1">
      <c r="A270" s="30" t="s">
        <v>44</v>
      </c>
      <c r="B270" s="89"/>
      <c r="C270" s="62"/>
      <c r="D270" s="63">
        <f>SUM(D250:D269)</f>
        <v>243230</v>
      </c>
    </row>
    <row r="271" spans="1:4" ht="15">
      <c r="A271" s="33"/>
      <c r="B271" s="91"/>
      <c r="C271" s="91"/>
      <c r="D271" s="103"/>
    </row>
    <row r="272" spans="1:4" ht="15.75" thickBot="1">
      <c r="A272" s="116" t="s">
        <v>127</v>
      </c>
      <c r="B272" s="117"/>
      <c r="C272" s="117"/>
      <c r="D272" s="118"/>
    </row>
    <row r="273" spans="1:4" ht="14.25">
      <c r="A273" s="4" t="s">
        <v>46</v>
      </c>
      <c r="B273" s="5" t="s">
        <v>2</v>
      </c>
      <c r="C273" s="5" t="s">
        <v>3</v>
      </c>
      <c r="D273" s="6" t="s">
        <v>4</v>
      </c>
    </row>
    <row r="274" spans="1:4" ht="14.25">
      <c r="A274" s="74"/>
      <c r="B274" s="75"/>
      <c r="C274" s="75" t="s">
        <v>5</v>
      </c>
      <c r="D274" s="76" t="s">
        <v>6</v>
      </c>
    </row>
    <row r="275" spans="1:4" ht="15">
      <c r="A275" s="77" t="s">
        <v>157</v>
      </c>
      <c r="B275" s="17" t="s">
        <v>16</v>
      </c>
      <c r="C275" s="52">
        <v>4200</v>
      </c>
      <c r="D275" s="19">
        <v>4200</v>
      </c>
    </row>
    <row r="276" spans="1:4" ht="15">
      <c r="A276" s="77" t="s">
        <v>130</v>
      </c>
      <c r="B276" s="17" t="s">
        <v>16</v>
      </c>
      <c r="C276" s="52">
        <v>6500</v>
      </c>
      <c r="D276" s="19">
        <f>C276</f>
        <v>6500</v>
      </c>
    </row>
    <row r="277" spans="1:4" ht="15">
      <c r="A277" s="77" t="s">
        <v>85</v>
      </c>
      <c r="B277" s="17" t="s">
        <v>129</v>
      </c>
      <c r="C277" s="51">
        <v>500</v>
      </c>
      <c r="D277" s="53">
        <v>1000</v>
      </c>
    </row>
    <row r="278" spans="1:4" ht="15">
      <c r="A278" s="77" t="s">
        <v>195</v>
      </c>
      <c r="B278" s="17" t="s">
        <v>16</v>
      </c>
      <c r="C278" s="52">
        <v>950</v>
      </c>
      <c r="D278" s="19">
        <f>C278</f>
        <v>950</v>
      </c>
    </row>
    <row r="279" spans="1:4" ht="15">
      <c r="A279" s="77" t="s">
        <v>196</v>
      </c>
      <c r="B279" s="17" t="s">
        <v>16</v>
      </c>
      <c r="C279" s="52">
        <v>450</v>
      </c>
      <c r="D279" s="19">
        <v>450</v>
      </c>
    </row>
    <row r="280" spans="1:4" ht="15">
      <c r="A280" s="77" t="s">
        <v>48</v>
      </c>
      <c r="B280" s="17" t="s">
        <v>16</v>
      </c>
      <c r="C280" s="52">
        <v>1800</v>
      </c>
      <c r="D280" s="19">
        <v>1800</v>
      </c>
    </row>
    <row r="281" spans="1:4" ht="15">
      <c r="A281" s="77" t="s">
        <v>184</v>
      </c>
      <c r="B281" s="17" t="s">
        <v>169</v>
      </c>
      <c r="C281" s="51">
        <v>550</v>
      </c>
      <c r="D281" s="53">
        <v>2750</v>
      </c>
    </row>
    <row r="282" spans="1:4" ht="15.75" thickBot="1">
      <c r="A282" s="42" t="s">
        <v>44</v>
      </c>
      <c r="B282" s="43"/>
      <c r="C282" s="62"/>
      <c r="D282" s="70">
        <f>SUM(D275:D281)</f>
        <v>17650</v>
      </c>
    </row>
    <row r="283" spans="1:4" ht="15.75" thickBot="1">
      <c r="A283" s="45"/>
      <c r="B283" s="45"/>
      <c r="C283" s="45"/>
      <c r="D283" s="45"/>
    </row>
    <row r="284" spans="1:4" ht="15.75" thickBot="1">
      <c r="A284" s="46" t="s">
        <v>197</v>
      </c>
      <c r="B284" s="47"/>
      <c r="C284" s="47"/>
      <c r="D284" s="48"/>
    </row>
    <row r="285" spans="1:4" ht="14.25">
      <c r="A285" s="100" t="s">
        <v>1</v>
      </c>
      <c r="B285" s="5" t="s">
        <v>52</v>
      </c>
      <c r="C285" s="5" t="s">
        <v>3</v>
      </c>
      <c r="D285" s="6" t="s">
        <v>4</v>
      </c>
    </row>
    <row r="286" spans="1:4" ht="14.25">
      <c r="A286" s="101"/>
      <c r="B286" s="75"/>
      <c r="C286" s="75" t="s">
        <v>5</v>
      </c>
      <c r="D286" s="76" t="s">
        <v>6</v>
      </c>
    </row>
    <row r="287" spans="1:4" ht="15">
      <c r="A287" s="14" t="s">
        <v>198</v>
      </c>
      <c r="B287" s="17" t="s">
        <v>199</v>
      </c>
      <c r="C287" s="17">
        <v>40</v>
      </c>
      <c r="D287" s="19">
        <f>1742*40</f>
        <v>69680</v>
      </c>
    </row>
    <row r="288" spans="1:4" ht="15">
      <c r="A288" s="14" t="s">
        <v>13</v>
      </c>
      <c r="B288" s="17" t="s">
        <v>14</v>
      </c>
      <c r="C288" s="18">
        <v>3000</v>
      </c>
      <c r="D288" s="16">
        <f>7*3000</f>
        <v>21000</v>
      </c>
    </row>
    <row r="289" spans="1:4" ht="15">
      <c r="A289" s="14" t="s">
        <v>15</v>
      </c>
      <c r="B289" s="17" t="s">
        <v>16</v>
      </c>
      <c r="C289" s="18">
        <v>5000</v>
      </c>
      <c r="D289" s="16">
        <v>5000</v>
      </c>
    </row>
    <row r="290" spans="1:4" ht="15">
      <c r="A290" s="14" t="s">
        <v>17</v>
      </c>
      <c r="B290" s="17" t="s">
        <v>18</v>
      </c>
      <c r="C290" s="18">
        <v>3000</v>
      </c>
      <c r="D290" s="16">
        <v>12000</v>
      </c>
    </row>
    <row r="291" spans="1:4" ht="15">
      <c r="A291" s="14" t="s">
        <v>24</v>
      </c>
      <c r="B291" s="17" t="s">
        <v>59</v>
      </c>
      <c r="C291" s="17">
        <v>500</v>
      </c>
      <c r="D291" s="19">
        <f>15*500</f>
        <v>7500</v>
      </c>
    </row>
    <row r="292" spans="1:4" ht="15">
      <c r="A292" s="20" t="s">
        <v>34</v>
      </c>
      <c r="B292" s="21" t="s">
        <v>35</v>
      </c>
      <c r="C292" s="22">
        <v>3800</v>
      </c>
      <c r="D292" s="23">
        <f>8*3800</f>
        <v>30400</v>
      </c>
    </row>
    <row r="293" spans="1:4" ht="15">
      <c r="A293" s="24" t="s">
        <v>36</v>
      </c>
      <c r="B293" s="25"/>
      <c r="C293" s="25"/>
      <c r="D293" s="26"/>
    </row>
    <row r="294" spans="1:4" ht="27.75" customHeight="1">
      <c r="A294" s="20" t="s">
        <v>60</v>
      </c>
      <c r="B294" s="21" t="s">
        <v>35</v>
      </c>
      <c r="C294" s="22">
        <v>2500</v>
      </c>
      <c r="D294" s="23">
        <f>8*2500</f>
        <v>20000</v>
      </c>
    </row>
    <row r="295" spans="1:4" ht="15">
      <c r="A295" s="20" t="s">
        <v>74</v>
      </c>
      <c r="B295" s="27" t="s">
        <v>62</v>
      </c>
      <c r="C295" s="22">
        <v>5000</v>
      </c>
      <c r="D295" s="23">
        <f>2*5000</f>
        <v>10000</v>
      </c>
    </row>
    <row r="296" spans="1:4" ht="15">
      <c r="A296" s="24" t="s">
        <v>36</v>
      </c>
      <c r="B296" s="28"/>
      <c r="C296" s="25"/>
      <c r="D296" s="26"/>
    </row>
    <row r="297" spans="1:4" ht="15">
      <c r="A297" s="104" t="s">
        <v>200</v>
      </c>
      <c r="B297" s="17" t="s">
        <v>201</v>
      </c>
      <c r="C297" s="17">
        <v>30</v>
      </c>
      <c r="D297" s="16">
        <f>15*30</f>
        <v>450</v>
      </c>
    </row>
    <row r="298" spans="1:4" ht="15">
      <c r="A298" s="24" t="s">
        <v>40</v>
      </c>
      <c r="B298" s="28" t="s">
        <v>41</v>
      </c>
      <c r="C298" s="25">
        <v>20</v>
      </c>
      <c r="D298" s="26">
        <f>150*20</f>
        <v>3000</v>
      </c>
    </row>
    <row r="299" spans="1:4" ht="15">
      <c r="A299" s="14" t="s">
        <v>202</v>
      </c>
      <c r="B299" s="15" t="s">
        <v>203</v>
      </c>
      <c r="C299" s="15">
        <v>20</v>
      </c>
      <c r="D299" s="19">
        <f>10*20</f>
        <v>200</v>
      </c>
    </row>
    <row r="300" spans="1:4" ht="15">
      <c r="A300" s="14" t="s">
        <v>204</v>
      </c>
      <c r="B300" s="17" t="s">
        <v>16</v>
      </c>
      <c r="C300" s="18">
        <v>15000</v>
      </c>
      <c r="D300" s="16">
        <v>15000</v>
      </c>
    </row>
    <row r="301" spans="1:4" ht="15">
      <c r="A301" s="14" t="s">
        <v>124</v>
      </c>
      <c r="B301" s="17" t="s">
        <v>125</v>
      </c>
      <c r="C301" s="18">
        <v>10000</v>
      </c>
      <c r="D301" s="19">
        <v>10000</v>
      </c>
    </row>
    <row r="302" spans="1:4" ht="15">
      <c r="A302" s="14" t="s">
        <v>205</v>
      </c>
      <c r="B302" s="17" t="s">
        <v>16</v>
      </c>
      <c r="C302" s="18">
        <v>2000</v>
      </c>
      <c r="D302" s="16">
        <v>2000</v>
      </c>
    </row>
    <row r="303" spans="1:4" ht="15">
      <c r="A303" s="104" t="s">
        <v>206</v>
      </c>
      <c r="B303" s="17" t="s">
        <v>207</v>
      </c>
      <c r="C303" s="17">
        <v>60</v>
      </c>
      <c r="D303" s="16">
        <f>25*60</f>
        <v>1500</v>
      </c>
    </row>
    <row r="304" spans="1:4" ht="15">
      <c r="A304" s="24" t="s">
        <v>208</v>
      </c>
      <c r="B304" s="28" t="s">
        <v>12</v>
      </c>
      <c r="C304" s="25">
        <v>50</v>
      </c>
      <c r="D304" s="26">
        <f>72*50</f>
        <v>3600</v>
      </c>
    </row>
    <row r="305" spans="1:4" ht="15">
      <c r="A305" s="104" t="s">
        <v>209</v>
      </c>
      <c r="B305" s="17" t="s">
        <v>16</v>
      </c>
      <c r="C305" s="18">
        <v>3200</v>
      </c>
      <c r="D305" s="16">
        <v>3200</v>
      </c>
    </row>
    <row r="306" spans="1:4" ht="15">
      <c r="A306" s="14" t="s">
        <v>210</v>
      </c>
      <c r="B306" s="17" t="s">
        <v>121</v>
      </c>
      <c r="C306" s="17">
        <v>2.5</v>
      </c>
      <c r="D306" s="19">
        <f>1200*2.5</f>
        <v>3000</v>
      </c>
    </row>
    <row r="307" spans="1:4" ht="15">
      <c r="A307" s="14" t="s">
        <v>211</v>
      </c>
      <c r="B307" s="17" t="s">
        <v>121</v>
      </c>
      <c r="C307" s="17">
        <v>20</v>
      </c>
      <c r="D307" s="19">
        <f>1200*20</f>
        <v>24000</v>
      </c>
    </row>
    <row r="308" spans="1:4" ht="15.75" thickBot="1">
      <c r="A308" s="30" t="s">
        <v>44</v>
      </c>
      <c r="B308" s="43"/>
      <c r="C308" s="43"/>
      <c r="D308" s="70">
        <f>SUM(D287:D307)</f>
        <v>241530</v>
      </c>
    </row>
    <row r="309" spans="1:4" ht="15">
      <c r="A309" s="33"/>
      <c r="B309" s="34"/>
      <c r="C309" s="34"/>
      <c r="D309" s="35"/>
    </row>
    <row r="310" spans="1:4" ht="15.75" thickBot="1">
      <c r="A310" s="36" t="s">
        <v>127</v>
      </c>
      <c r="B310" s="34"/>
      <c r="C310" s="34"/>
      <c r="D310" s="35"/>
    </row>
    <row r="311" spans="1:4" ht="14.25">
      <c r="A311" s="4" t="s">
        <v>46</v>
      </c>
      <c r="B311" s="5" t="s">
        <v>2</v>
      </c>
      <c r="C311" s="5" t="s">
        <v>3</v>
      </c>
      <c r="D311" s="6" t="s">
        <v>4</v>
      </c>
    </row>
    <row r="312" spans="1:4" ht="14.25">
      <c r="A312" s="74"/>
      <c r="B312" s="75"/>
      <c r="C312" s="75" t="s">
        <v>5</v>
      </c>
      <c r="D312" s="76" t="s">
        <v>6</v>
      </c>
    </row>
    <row r="313" spans="1:4" ht="15">
      <c r="A313" s="40" t="s">
        <v>105</v>
      </c>
      <c r="B313" s="17" t="s">
        <v>16</v>
      </c>
      <c r="C313" s="18">
        <v>800</v>
      </c>
      <c r="D313" s="19">
        <v>800</v>
      </c>
    </row>
    <row r="314" spans="1:4" ht="15">
      <c r="A314" s="77" t="s">
        <v>130</v>
      </c>
      <c r="B314" s="17" t="s">
        <v>16</v>
      </c>
      <c r="C314" s="18">
        <v>6500</v>
      </c>
      <c r="D314" s="19">
        <v>6500</v>
      </c>
    </row>
    <row r="315" spans="1:4" ht="15">
      <c r="A315" s="77" t="s">
        <v>85</v>
      </c>
      <c r="B315" s="17" t="s">
        <v>129</v>
      </c>
      <c r="C315" s="17">
        <v>400</v>
      </c>
      <c r="D315" s="78">
        <v>500</v>
      </c>
    </row>
    <row r="316" spans="1:4" ht="15.75" thickBot="1">
      <c r="A316" s="42" t="s">
        <v>44</v>
      </c>
      <c r="B316" s="43"/>
      <c r="C316" s="43"/>
      <c r="D316" s="70">
        <f>SUM(D313:D315)</f>
        <v>7800</v>
      </c>
    </row>
    <row r="317" spans="1:4" ht="15">
      <c r="A317" s="94"/>
      <c r="B317" s="34"/>
      <c r="C317" s="34"/>
      <c r="D317" s="92"/>
    </row>
    <row r="318" spans="1:4" ht="15.75" thickBot="1">
      <c r="A318" s="105" t="s">
        <v>212</v>
      </c>
      <c r="B318" s="45"/>
      <c r="C318" s="45"/>
      <c r="D318" s="45"/>
    </row>
    <row r="319" spans="1:4" ht="14.25">
      <c r="A319" s="100" t="s">
        <v>1</v>
      </c>
      <c r="B319" s="5" t="s">
        <v>52</v>
      </c>
      <c r="C319" s="5" t="s">
        <v>3</v>
      </c>
      <c r="D319" s="6" t="s">
        <v>4</v>
      </c>
    </row>
    <row r="320" spans="1:4" ht="14.25">
      <c r="A320" s="101"/>
      <c r="B320" s="75"/>
      <c r="C320" s="75" t="s">
        <v>5</v>
      </c>
      <c r="D320" s="76" t="s">
        <v>6</v>
      </c>
    </row>
    <row r="321" spans="1:4" ht="15">
      <c r="A321" s="14" t="s">
        <v>13</v>
      </c>
      <c r="B321" s="17" t="s">
        <v>14</v>
      </c>
      <c r="C321" s="52">
        <v>3000</v>
      </c>
      <c r="D321" s="16">
        <f>7*3000</f>
        <v>21000</v>
      </c>
    </row>
    <row r="322" spans="1:4" ht="15">
      <c r="A322" s="14" t="s">
        <v>15</v>
      </c>
      <c r="B322" s="17" t="s">
        <v>16</v>
      </c>
      <c r="C322" s="52">
        <v>5000</v>
      </c>
      <c r="D322" s="16">
        <v>5000</v>
      </c>
    </row>
    <row r="323" spans="1:4" ht="15">
      <c r="A323" s="14" t="s">
        <v>17</v>
      </c>
      <c r="B323" s="17" t="s">
        <v>18</v>
      </c>
      <c r="C323" s="52">
        <v>3000</v>
      </c>
      <c r="D323" s="16">
        <v>12000</v>
      </c>
    </row>
    <row r="324" spans="1:4" ht="15">
      <c r="A324" s="14" t="s">
        <v>24</v>
      </c>
      <c r="B324" s="17" t="s">
        <v>59</v>
      </c>
      <c r="C324" s="51">
        <v>500</v>
      </c>
      <c r="D324" s="19">
        <f>15*500</f>
        <v>7500</v>
      </c>
    </row>
    <row r="325" spans="1:4" ht="15">
      <c r="A325" s="20" t="s">
        <v>34</v>
      </c>
      <c r="B325" s="21" t="s">
        <v>35</v>
      </c>
      <c r="C325" s="56">
        <v>3800</v>
      </c>
      <c r="D325" s="23">
        <f>8*3800</f>
        <v>30400</v>
      </c>
    </row>
    <row r="326" spans="1:4" ht="15">
      <c r="A326" s="24" t="s">
        <v>36</v>
      </c>
      <c r="B326" s="25"/>
      <c r="C326" s="49"/>
      <c r="D326" s="26"/>
    </row>
    <row r="327" spans="1:4" ht="30">
      <c r="A327" s="20" t="s">
        <v>60</v>
      </c>
      <c r="B327" s="21" t="s">
        <v>35</v>
      </c>
      <c r="C327" s="56">
        <v>2500</v>
      </c>
      <c r="D327" s="23">
        <f>8*2500</f>
        <v>20000</v>
      </c>
    </row>
    <row r="328" spans="1:4" ht="15">
      <c r="A328" s="20" t="s">
        <v>74</v>
      </c>
      <c r="B328" s="27" t="s">
        <v>62</v>
      </c>
      <c r="C328" s="56">
        <v>5000</v>
      </c>
      <c r="D328" s="23">
        <f>2*5000</f>
        <v>10000</v>
      </c>
    </row>
    <row r="329" spans="1:4" ht="15">
      <c r="A329" s="24" t="s">
        <v>213</v>
      </c>
      <c r="B329" s="28"/>
      <c r="C329" s="49"/>
      <c r="D329" s="26"/>
    </row>
    <row r="330" spans="1:4" ht="15">
      <c r="A330" s="24" t="s">
        <v>214</v>
      </c>
      <c r="B330" s="28" t="s">
        <v>215</v>
      </c>
      <c r="C330" s="98">
        <v>2500</v>
      </c>
      <c r="D330" s="26">
        <v>2500</v>
      </c>
    </row>
    <row r="331" spans="1:4" ht="15">
      <c r="A331" s="14" t="s">
        <v>143</v>
      </c>
      <c r="B331" s="28" t="s">
        <v>41</v>
      </c>
      <c r="C331" s="49">
        <v>50</v>
      </c>
      <c r="D331" s="26">
        <f>150*50</f>
        <v>7500</v>
      </c>
    </row>
    <row r="332" spans="1:4" ht="15">
      <c r="A332" s="14" t="s">
        <v>124</v>
      </c>
      <c r="B332" s="17" t="s">
        <v>125</v>
      </c>
      <c r="C332" s="52">
        <v>10000</v>
      </c>
      <c r="D332" s="19">
        <v>10000</v>
      </c>
    </row>
    <row r="333" spans="1:4" ht="15">
      <c r="A333" s="14" t="s">
        <v>9</v>
      </c>
      <c r="B333" s="15" t="s">
        <v>10</v>
      </c>
      <c r="C333" s="95">
        <v>600</v>
      </c>
      <c r="D333" s="16">
        <v>1800</v>
      </c>
    </row>
    <row r="334" spans="1:4" ht="15">
      <c r="A334" s="14" t="s">
        <v>216</v>
      </c>
      <c r="B334" s="15" t="s">
        <v>16</v>
      </c>
      <c r="C334" s="95">
        <v>900</v>
      </c>
      <c r="D334" s="16">
        <v>900</v>
      </c>
    </row>
    <row r="335" spans="1:4" ht="15">
      <c r="A335" s="14" t="s">
        <v>70</v>
      </c>
      <c r="B335" s="17" t="s">
        <v>71</v>
      </c>
      <c r="C335" s="52">
        <v>50</v>
      </c>
      <c r="D335" s="19">
        <f>40*50</f>
        <v>2000</v>
      </c>
    </row>
    <row r="336" spans="1:4" ht="15">
      <c r="A336" s="14" t="s">
        <v>217</v>
      </c>
      <c r="B336" s="28" t="s">
        <v>166</v>
      </c>
      <c r="C336" s="49">
        <v>30</v>
      </c>
      <c r="D336" s="26">
        <f>120*30</f>
        <v>3600</v>
      </c>
    </row>
    <row r="337" spans="1:4" ht="15">
      <c r="A337" s="14" t="s">
        <v>218</v>
      </c>
      <c r="B337" s="28" t="s">
        <v>16</v>
      </c>
      <c r="C337" s="98">
        <v>1200</v>
      </c>
      <c r="D337" s="26">
        <v>1200</v>
      </c>
    </row>
    <row r="338" spans="1:4" ht="15">
      <c r="A338" s="14" t="s">
        <v>219</v>
      </c>
      <c r="B338" s="28" t="s">
        <v>129</v>
      </c>
      <c r="C338" s="98">
        <v>450</v>
      </c>
      <c r="D338" s="26">
        <v>900</v>
      </c>
    </row>
    <row r="339" spans="1:4" ht="15">
      <c r="A339" s="14" t="s">
        <v>220</v>
      </c>
      <c r="B339" s="28" t="s">
        <v>129</v>
      </c>
      <c r="C339" s="98">
        <v>150</v>
      </c>
      <c r="D339" s="26">
        <v>300</v>
      </c>
    </row>
    <row r="340" spans="1:4" ht="15">
      <c r="A340" s="14" t="s">
        <v>221</v>
      </c>
      <c r="B340" s="28" t="s">
        <v>117</v>
      </c>
      <c r="C340" s="98">
        <v>90</v>
      </c>
      <c r="D340" s="26">
        <f>60*90</f>
        <v>5400</v>
      </c>
    </row>
    <row r="341" spans="1:4" ht="15">
      <c r="A341" s="14" t="s">
        <v>222</v>
      </c>
      <c r="B341" s="28" t="s">
        <v>16</v>
      </c>
      <c r="C341" s="49">
        <v>600</v>
      </c>
      <c r="D341" s="26">
        <v>600</v>
      </c>
    </row>
    <row r="342" spans="1:4" ht="15">
      <c r="A342" s="14" t="s">
        <v>223</v>
      </c>
      <c r="B342" s="28" t="s">
        <v>224</v>
      </c>
      <c r="C342" s="49">
        <v>30</v>
      </c>
      <c r="D342" s="26">
        <f>300*30</f>
        <v>9000</v>
      </c>
    </row>
    <row r="343" spans="1:4" ht="21" customHeight="1">
      <c r="A343" s="14" t="s">
        <v>225</v>
      </c>
      <c r="B343" s="17" t="s">
        <v>193</v>
      </c>
      <c r="C343" s="51">
        <v>20</v>
      </c>
      <c r="D343" s="19">
        <f>4800*20</f>
        <v>96000</v>
      </c>
    </row>
    <row r="344" spans="1:4" ht="15.75" thickBot="1">
      <c r="A344" s="30" t="s">
        <v>44</v>
      </c>
      <c r="B344" s="43"/>
      <c r="C344" s="62"/>
      <c r="D344" s="70">
        <f>SUM(D321:D343)</f>
        <v>247600</v>
      </c>
    </row>
    <row r="345" spans="1:4" ht="15">
      <c r="A345" s="90"/>
      <c r="B345" s="34"/>
      <c r="C345" s="65"/>
      <c r="D345" s="92"/>
    </row>
    <row r="346" spans="1:4" ht="15.75" thickBot="1">
      <c r="A346" s="105" t="s">
        <v>127</v>
      </c>
      <c r="B346" s="45"/>
      <c r="C346" s="106"/>
      <c r="D346" s="45"/>
    </row>
    <row r="347" spans="1:4" ht="14.25">
      <c r="A347" s="4" t="s">
        <v>46</v>
      </c>
      <c r="B347" s="5" t="s">
        <v>2</v>
      </c>
      <c r="C347" s="107" t="s">
        <v>3</v>
      </c>
      <c r="D347" s="6" t="s">
        <v>4</v>
      </c>
    </row>
    <row r="348" spans="1:4" ht="14.25">
      <c r="A348" s="74"/>
      <c r="B348" s="75"/>
      <c r="C348" s="108" t="s">
        <v>5</v>
      </c>
      <c r="D348" s="76" t="s">
        <v>6</v>
      </c>
    </row>
    <row r="349" spans="1:4" ht="15">
      <c r="A349" s="77" t="s">
        <v>48</v>
      </c>
      <c r="B349" s="17" t="s">
        <v>16</v>
      </c>
      <c r="C349" s="52">
        <v>1800</v>
      </c>
      <c r="D349" s="19">
        <v>1800</v>
      </c>
    </row>
    <row r="350" spans="1:4" ht="15">
      <c r="A350" s="40" t="s">
        <v>50</v>
      </c>
      <c r="B350" s="17" t="s">
        <v>16</v>
      </c>
      <c r="C350" s="52">
        <v>6500</v>
      </c>
      <c r="D350" s="19">
        <v>6500</v>
      </c>
    </row>
    <row r="351" spans="1:4" ht="15">
      <c r="A351" s="77" t="s">
        <v>195</v>
      </c>
      <c r="B351" s="17" t="s">
        <v>16</v>
      </c>
      <c r="C351" s="52">
        <v>950</v>
      </c>
      <c r="D351" s="19">
        <f>C351</f>
        <v>950</v>
      </c>
    </row>
    <row r="352" spans="1:4" ht="15">
      <c r="A352" s="40" t="s">
        <v>49</v>
      </c>
      <c r="B352" s="17" t="s">
        <v>16</v>
      </c>
      <c r="C352" s="52">
        <v>1500</v>
      </c>
      <c r="D352" s="19">
        <f>C352</f>
        <v>1500</v>
      </c>
    </row>
    <row r="353" spans="1:4" ht="15.75" thickBot="1">
      <c r="A353" s="42" t="s">
        <v>44</v>
      </c>
      <c r="B353" s="43"/>
      <c r="C353" s="62"/>
      <c r="D353" s="70">
        <f>SUM(D349:D352)</f>
        <v>10750</v>
      </c>
    </row>
    <row r="354" spans="1:4" ht="15.75" thickBot="1">
      <c r="A354" s="45"/>
      <c r="B354" s="45"/>
      <c r="C354" s="45"/>
      <c r="D354" s="45"/>
    </row>
    <row r="355" spans="1:4" ht="16.5" thickBot="1">
      <c r="A355" s="93" t="s">
        <v>226</v>
      </c>
      <c r="B355" s="47"/>
      <c r="C355" s="47"/>
      <c r="D355" s="48"/>
    </row>
    <row r="356" spans="1:4" ht="14.25">
      <c r="A356" s="100" t="s">
        <v>1</v>
      </c>
      <c r="B356" s="5" t="s">
        <v>52</v>
      </c>
      <c r="C356" s="5" t="s">
        <v>3</v>
      </c>
      <c r="D356" s="6" t="s">
        <v>4</v>
      </c>
    </row>
    <row r="357" spans="1:4" ht="15">
      <c r="A357" s="10"/>
      <c r="B357" s="75"/>
      <c r="C357" s="75" t="s">
        <v>5</v>
      </c>
      <c r="D357" s="76" t="s">
        <v>6</v>
      </c>
    </row>
    <row r="358" spans="1:4" ht="15">
      <c r="A358" s="14" t="s">
        <v>227</v>
      </c>
      <c r="B358" s="17" t="s">
        <v>228</v>
      </c>
      <c r="C358" s="51">
        <v>40</v>
      </c>
      <c r="D358" s="16">
        <f>775*40</f>
        <v>31000</v>
      </c>
    </row>
    <row r="359" spans="1:4" ht="15">
      <c r="A359" s="14" t="s">
        <v>229</v>
      </c>
      <c r="B359" s="17" t="s">
        <v>117</v>
      </c>
      <c r="C359" s="51">
        <v>30</v>
      </c>
      <c r="D359" s="16">
        <f>60*30</f>
        <v>1800</v>
      </c>
    </row>
    <row r="360" spans="1:4" ht="15">
      <c r="A360" s="14" t="s">
        <v>13</v>
      </c>
      <c r="B360" s="17" t="s">
        <v>14</v>
      </c>
      <c r="C360" s="52">
        <v>3000</v>
      </c>
      <c r="D360" s="16">
        <f>7*3000</f>
        <v>21000</v>
      </c>
    </row>
    <row r="361" spans="1:4" ht="15">
      <c r="A361" s="14" t="s">
        <v>15</v>
      </c>
      <c r="B361" s="17" t="s">
        <v>16</v>
      </c>
      <c r="C361" s="52">
        <v>5000</v>
      </c>
      <c r="D361" s="16">
        <v>5000</v>
      </c>
    </row>
    <row r="362" spans="1:4" ht="15">
      <c r="A362" s="14" t="s">
        <v>17</v>
      </c>
      <c r="B362" s="17" t="s">
        <v>18</v>
      </c>
      <c r="C362" s="52">
        <v>3000</v>
      </c>
      <c r="D362" s="16">
        <v>12000</v>
      </c>
    </row>
    <row r="363" spans="1:4" ht="15">
      <c r="A363" s="14" t="s">
        <v>21</v>
      </c>
      <c r="B363" s="17" t="s">
        <v>22</v>
      </c>
      <c r="C363" s="52">
        <v>9000</v>
      </c>
      <c r="D363" s="16">
        <v>9000</v>
      </c>
    </row>
    <row r="364" spans="1:4" ht="15">
      <c r="A364" s="14" t="s">
        <v>23</v>
      </c>
      <c r="B364" s="17" t="s">
        <v>22</v>
      </c>
      <c r="C364" s="52">
        <v>7000</v>
      </c>
      <c r="D364" s="16">
        <v>7000</v>
      </c>
    </row>
    <row r="365" spans="1:4" ht="15">
      <c r="A365" s="14" t="s">
        <v>19</v>
      </c>
      <c r="B365" s="17" t="s">
        <v>20</v>
      </c>
      <c r="C365" s="52">
        <v>7000</v>
      </c>
      <c r="D365" s="19">
        <f>C365</f>
        <v>7000</v>
      </c>
    </row>
    <row r="366" spans="1:4" ht="15">
      <c r="A366" s="14" t="s">
        <v>24</v>
      </c>
      <c r="B366" s="17" t="s">
        <v>59</v>
      </c>
      <c r="C366" s="51">
        <v>500</v>
      </c>
      <c r="D366" s="19">
        <f>15*500</f>
        <v>7500</v>
      </c>
    </row>
    <row r="367" spans="1:4" ht="15">
      <c r="A367" s="20" t="s">
        <v>34</v>
      </c>
      <c r="B367" s="21" t="s">
        <v>35</v>
      </c>
      <c r="C367" s="56">
        <v>3800</v>
      </c>
      <c r="D367" s="23">
        <f>8*3800</f>
        <v>30400</v>
      </c>
    </row>
    <row r="368" spans="1:4" ht="15">
      <c r="A368" s="24" t="s">
        <v>36</v>
      </c>
      <c r="B368" s="25"/>
      <c r="C368" s="49"/>
      <c r="D368" s="26"/>
    </row>
    <row r="369" spans="1:4" ht="30">
      <c r="A369" s="20" t="s">
        <v>72</v>
      </c>
      <c r="B369" s="21" t="s">
        <v>35</v>
      </c>
      <c r="C369" s="56">
        <v>2500</v>
      </c>
      <c r="D369" s="23">
        <f>8*2500</f>
        <v>20000</v>
      </c>
    </row>
    <row r="370" spans="1:4" ht="15">
      <c r="A370" s="24" t="s">
        <v>73</v>
      </c>
      <c r="B370" s="68"/>
      <c r="C370" s="109"/>
      <c r="D370" s="69"/>
    </row>
    <row r="371" spans="1:4" ht="15">
      <c r="A371" s="20" t="s">
        <v>38</v>
      </c>
      <c r="B371" s="27" t="s">
        <v>39</v>
      </c>
      <c r="C371" s="56">
        <v>5000</v>
      </c>
      <c r="D371" s="23">
        <f>4*5000</f>
        <v>20000</v>
      </c>
    </row>
    <row r="372" spans="1:4" ht="15">
      <c r="A372" s="24" t="s">
        <v>36</v>
      </c>
      <c r="B372" s="28"/>
      <c r="C372" s="49"/>
      <c r="D372" s="26"/>
    </row>
    <row r="373" spans="1:4" ht="15">
      <c r="A373" s="24" t="s">
        <v>214</v>
      </c>
      <c r="B373" s="28" t="s">
        <v>215</v>
      </c>
      <c r="C373" s="98">
        <v>2500</v>
      </c>
      <c r="D373" s="26">
        <v>2500</v>
      </c>
    </row>
    <row r="374" spans="1:4" ht="15">
      <c r="A374" s="14" t="s">
        <v>69</v>
      </c>
      <c r="B374" s="17" t="s">
        <v>16</v>
      </c>
      <c r="C374" s="52">
        <v>7000</v>
      </c>
      <c r="D374" s="16">
        <v>7000</v>
      </c>
    </row>
    <row r="375" spans="1:4" ht="15">
      <c r="A375" s="14" t="s">
        <v>230</v>
      </c>
      <c r="B375" s="17" t="s">
        <v>16</v>
      </c>
      <c r="C375" s="52">
        <v>13000</v>
      </c>
      <c r="D375" s="16">
        <v>13000</v>
      </c>
    </row>
    <row r="376" spans="1:4" ht="15">
      <c r="A376" s="14" t="s">
        <v>231</v>
      </c>
      <c r="B376" s="17" t="s">
        <v>153</v>
      </c>
      <c r="C376" s="51">
        <v>65</v>
      </c>
      <c r="D376" s="16">
        <f>90*65</f>
        <v>5850</v>
      </c>
    </row>
    <row r="377" spans="1:4" ht="15">
      <c r="A377" s="14" t="s">
        <v>40</v>
      </c>
      <c r="B377" s="28" t="s">
        <v>41</v>
      </c>
      <c r="C377" s="49">
        <v>20</v>
      </c>
      <c r="D377" s="26">
        <f>150*20</f>
        <v>3000</v>
      </c>
    </row>
    <row r="378" spans="1:4" ht="15">
      <c r="A378" s="99" t="s">
        <v>232</v>
      </c>
      <c r="B378" s="17" t="s">
        <v>179</v>
      </c>
      <c r="C378" s="51">
        <v>120</v>
      </c>
      <c r="D378" s="19">
        <f>6*120</f>
        <v>720</v>
      </c>
    </row>
    <row r="379" spans="1:4" ht="15">
      <c r="A379" s="99" t="s">
        <v>233</v>
      </c>
      <c r="B379" s="17" t="s">
        <v>113</v>
      </c>
      <c r="C379" s="51">
        <v>150</v>
      </c>
      <c r="D379" s="16">
        <v>150</v>
      </c>
    </row>
    <row r="380" spans="1:4" ht="15">
      <c r="A380" s="14" t="s">
        <v>234</v>
      </c>
      <c r="B380" s="28" t="s">
        <v>235</v>
      </c>
      <c r="C380" s="49">
        <v>2.5</v>
      </c>
      <c r="D380" s="26">
        <f>3600*2.5</f>
        <v>9000</v>
      </c>
    </row>
    <row r="381" spans="1:4" ht="15">
      <c r="A381" s="14" t="s">
        <v>236</v>
      </c>
      <c r="B381" s="17" t="s">
        <v>121</v>
      </c>
      <c r="C381" s="51">
        <v>20</v>
      </c>
      <c r="D381" s="19">
        <f>1200*20</f>
        <v>24000</v>
      </c>
    </row>
    <row r="382" spans="1:4" ht="15">
      <c r="A382" s="14" t="s">
        <v>91</v>
      </c>
      <c r="B382" s="17" t="s">
        <v>64</v>
      </c>
      <c r="C382" s="52">
        <v>1500</v>
      </c>
      <c r="D382" s="19">
        <v>1500</v>
      </c>
    </row>
    <row r="383" spans="1:4" ht="15">
      <c r="A383" s="14" t="s">
        <v>237</v>
      </c>
      <c r="B383" s="17" t="s">
        <v>10</v>
      </c>
      <c r="C383" s="52">
        <v>40</v>
      </c>
      <c r="D383" s="19">
        <f>3*40</f>
        <v>120</v>
      </c>
    </row>
    <row r="384" spans="1:4" ht="15.75" thickBot="1">
      <c r="A384" s="30" t="s">
        <v>44</v>
      </c>
      <c r="B384" s="43"/>
      <c r="C384" s="62"/>
      <c r="D384" s="70">
        <f>SUM(D358:D383)</f>
        <v>238540</v>
      </c>
    </row>
    <row r="385" spans="1:4" ht="15">
      <c r="A385" s="33"/>
      <c r="B385" s="34"/>
      <c r="C385" s="65"/>
      <c r="D385" s="35"/>
    </row>
    <row r="386" spans="1:4" ht="15.75" thickBot="1">
      <c r="A386" s="36" t="s">
        <v>127</v>
      </c>
      <c r="B386" s="34"/>
      <c r="C386" s="65"/>
      <c r="D386" s="35"/>
    </row>
    <row r="387" spans="1:4" ht="14.25">
      <c r="A387" s="4" t="s">
        <v>46</v>
      </c>
      <c r="B387" s="5" t="s">
        <v>2</v>
      </c>
      <c r="C387" s="107" t="s">
        <v>3</v>
      </c>
      <c r="D387" s="6" t="s">
        <v>4</v>
      </c>
    </row>
    <row r="388" spans="1:4" ht="14.25">
      <c r="A388" s="74"/>
      <c r="B388" s="75"/>
      <c r="C388" s="108" t="s">
        <v>5</v>
      </c>
      <c r="D388" s="76" t="s">
        <v>6</v>
      </c>
    </row>
    <row r="389" spans="1:4" ht="15">
      <c r="A389" s="40" t="s">
        <v>48</v>
      </c>
      <c r="B389" s="17" t="s">
        <v>16</v>
      </c>
      <c r="C389" s="52">
        <v>1800</v>
      </c>
      <c r="D389" s="19">
        <v>1800</v>
      </c>
    </row>
    <row r="390" spans="1:4" ht="15">
      <c r="A390" s="40" t="s">
        <v>238</v>
      </c>
      <c r="B390" s="17" t="s">
        <v>16</v>
      </c>
      <c r="C390" s="52">
        <v>6500</v>
      </c>
      <c r="D390" s="19">
        <v>6500</v>
      </c>
    </row>
    <row r="391" spans="1:4" ht="15">
      <c r="A391" s="40" t="s">
        <v>85</v>
      </c>
      <c r="B391" s="17" t="s">
        <v>10</v>
      </c>
      <c r="C391" s="51">
        <v>400</v>
      </c>
      <c r="D391" s="19">
        <v>1200</v>
      </c>
    </row>
    <row r="392" spans="1:4" ht="15">
      <c r="A392" s="77" t="s">
        <v>184</v>
      </c>
      <c r="B392" s="17" t="s">
        <v>129</v>
      </c>
      <c r="C392" s="51">
        <v>550</v>
      </c>
      <c r="D392" s="53">
        <v>1100</v>
      </c>
    </row>
    <row r="393" spans="1:4" ht="15">
      <c r="A393" s="40" t="s">
        <v>157</v>
      </c>
      <c r="B393" s="17" t="s">
        <v>16</v>
      </c>
      <c r="C393" s="52">
        <v>4200</v>
      </c>
      <c r="D393" s="19">
        <v>4200</v>
      </c>
    </row>
    <row r="394" spans="1:4" ht="15" thickBot="1">
      <c r="A394" s="42" t="s">
        <v>44</v>
      </c>
      <c r="B394" s="110"/>
      <c r="C394" s="111"/>
      <c r="D394" s="112">
        <f>SUM(D389:D393)</f>
        <v>14800</v>
      </c>
    </row>
    <row r="395" spans="1:4" ht="15">
      <c r="A395" s="113"/>
      <c r="B395" s="113"/>
      <c r="C395" s="113"/>
      <c r="D395" s="113"/>
    </row>
    <row r="396" spans="1:4" ht="15">
      <c r="A396" s="113"/>
      <c r="B396" s="113"/>
      <c r="C396" s="113"/>
      <c r="D396" s="113"/>
    </row>
    <row r="397" spans="1:4" ht="15">
      <c r="A397" s="113"/>
      <c r="B397" s="113"/>
      <c r="C397" s="113"/>
      <c r="D397" s="113"/>
    </row>
    <row r="398" spans="1:4" ht="15">
      <c r="A398" s="113"/>
      <c r="B398" s="113"/>
      <c r="C398" s="113"/>
      <c r="D398" s="113"/>
    </row>
    <row r="399" spans="1:4" ht="15">
      <c r="A399" s="113"/>
      <c r="B399" s="113"/>
      <c r="C399" s="113"/>
      <c r="D399" s="113"/>
    </row>
    <row r="400" spans="1:4" ht="15">
      <c r="A400" s="113"/>
      <c r="B400" s="113"/>
      <c r="C400" s="113"/>
      <c r="D400" s="113"/>
    </row>
    <row r="401" spans="1:4" ht="15">
      <c r="A401" s="113"/>
      <c r="B401" s="113"/>
      <c r="C401" s="113"/>
      <c r="D401" s="113"/>
    </row>
    <row r="402" spans="1:4" ht="15">
      <c r="A402" s="113"/>
      <c r="B402" s="113"/>
      <c r="C402" s="113"/>
      <c r="D402" s="113"/>
    </row>
    <row r="403" spans="1:4" ht="15">
      <c r="A403" s="113"/>
      <c r="B403" s="113"/>
      <c r="C403" s="113"/>
      <c r="D403" s="113"/>
    </row>
    <row r="404" spans="1:4" ht="15">
      <c r="A404" s="113"/>
      <c r="B404" s="113"/>
      <c r="C404" s="113"/>
      <c r="D404" s="113"/>
    </row>
    <row r="405" spans="1:4" ht="15">
      <c r="A405" s="113"/>
      <c r="B405" s="113"/>
      <c r="C405" s="113"/>
      <c r="D405" s="113"/>
    </row>
    <row r="406" spans="1:4" ht="15">
      <c r="A406" s="113"/>
      <c r="B406" s="113"/>
      <c r="C406" s="113"/>
      <c r="D406" s="113"/>
    </row>
    <row r="407" spans="1:4" ht="15">
      <c r="A407" s="113"/>
      <c r="B407" s="113"/>
      <c r="C407" s="113"/>
      <c r="D407" s="113"/>
    </row>
    <row r="408" spans="1:4" ht="15">
      <c r="A408" s="113"/>
      <c r="B408" s="113"/>
      <c r="C408" s="113"/>
      <c r="D408" s="113"/>
    </row>
    <row r="409" spans="1:4" ht="15">
      <c r="A409" s="113"/>
      <c r="B409" s="113"/>
      <c r="C409" s="113"/>
      <c r="D409" s="113"/>
    </row>
    <row r="410" spans="1:4" ht="15">
      <c r="A410" s="113"/>
      <c r="B410" s="113"/>
      <c r="C410" s="113"/>
      <c r="D410" s="113"/>
    </row>
    <row r="411" spans="1:4" ht="15">
      <c r="A411" s="113"/>
      <c r="B411" s="113"/>
      <c r="C411" s="113"/>
      <c r="D411" s="113"/>
    </row>
    <row r="412" spans="1:4" ht="15">
      <c r="A412" s="113"/>
      <c r="B412" s="113"/>
      <c r="C412" s="113"/>
      <c r="D412" s="113"/>
    </row>
    <row r="413" spans="1:4" ht="15">
      <c r="A413" s="113"/>
      <c r="B413" s="113"/>
      <c r="C413" s="113"/>
      <c r="D413" s="113"/>
    </row>
    <row r="414" spans="1:4" ht="15">
      <c r="A414" s="113"/>
      <c r="B414" s="113"/>
      <c r="C414" s="113"/>
      <c r="D414" s="113"/>
    </row>
    <row r="415" spans="1:4" ht="15">
      <c r="A415" s="113"/>
      <c r="B415" s="113"/>
      <c r="C415" s="113"/>
      <c r="D415" s="113"/>
    </row>
    <row r="416" spans="1:4" ht="15">
      <c r="A416" s="113"/>
      <c r="B416" s="113"/>
      <c r="C416" s="113"/>
      <c r="D416" s="113"/>
    </row>
    <row r="417" spans="1:4" ht="15">
      <c r="A417" s="113"/>
      <c r="B417" s="113"/>
      <c r="C417" s="113"/>
      <c r="D417" s="113"/>
    </row>
    <row r="418" spans="1:4" ht="15">
      <c r="A418" s="113"/>
      <c r="B418" s="113"/>
      <c r="C418" s="113"/>
      <c r="D418" s="113"/>
    </row>
    <row r="419" spans="1:4" ht="15">
      <c r="A419" s="113"/>
      <c r="B419" s="113"/>
      <c r="C419" s="113"/>
      <c r="D419" s="113"/>
    </row>
    <row r="420" spans="1:4" ht="15">
      <c r="A420" s="113"/>
      <c r="B420" s="113"/>
      <c r="C420" s="113"/>
      <c r="D420" s="113"/>
    </row>
    <row r="421" spans="1:4" ht="15">
      <c r="A421" s="113"/>
      <c r="B421" s="113"/>
      <c r="C421" s="113"/>
      <c r="D421" s="113"/>
    </row>
    <row r="422" spans="1:4" ht="15">
      <c r="A422" s="113"/>
      <c r="B422" s="113"/>
      <c r="C422" s="113"/>
      <c r="D422" s="113"/>
    </row>
    <row r="423" spans="1:4" ht="15">
      <c r="A423" s="113"/>
      <c r="B423" s="113"/>
      <c r="C423" s="113"/>
      <c r="D423" s="113"/>
    </row>
    <row r="424" spans="1:4" ht="15">
      <c r="A424" s="113"/>
      <c r="B424" s="113"/>
      <c r="C424" s="113"/>
      <c r="D424" s="113"/>
    </row>
    <row r="425" spans="1:4" ht="15">
      <c r="A425" s="113"/>
      <c r="B425" s="113"/>
      <c r="C425" s="113"/>
      <c r="D425" s="113"/>
    </row>
    <row r="426" spans="1:4" ht="15">
      <c r="A426" s="113"/>
      <c r="B426" s="113"/>
      <c r="C426" s="113"/>
      <c r="D426" s="113"/>
    </row>
    <row r="427" spans="1:4" ht="15">
      <c r="A427" s="113"/>
      <c r="B427" s="113"/>
      <c r="C427" s="113"/>
      <c r="D427" s="113"/>
    </row>
    <row r="428" spans="1:4" ht="15">
      <c r="A428" s="113"/>
      <c r="B428" s="113"/>
      <c r="C428" s="113"/>
      <c r="D428" s="113"/>
    </row>
    <row r="429" spans="1:4" ht="15">
      <c r="A429" s="113"/>
      <c r="B429" s="113"/>
      <c r="C429" s="113"/>
      <c r="D429" s="113"/>
    </row>
    <row r="430" spans="1:4" ht="15">
      <c r="A430" s="113"/>
      <c r="B430" s="113"/>
      <c r="C430" s="113"/>
      <c r="D430" s="113"/>
    </row>
    <row r="431" spans="1:4" ht="15">
      <c r="A431" s="113"/>
      <c r="B431" s="113"/>
      <c r="C431" s="113"/>
      <c r="D431" s="113"/>
    </row>
    <row r="432" spans="1:4" ht="15">
      <c r="A432" s="113"/>
      <c r="B432" s="113"/>
      <c r="C432" s="113"/>
      <c r="D432" s="113"/>
    </row>
    <row r="433" spans="1:4" ht="15">
      <c r="A433" s="113"/>
      <c r="B433" s="113"/>
      <c r="C433" s="113"/>
      <c r="D433" s="113"/>
    </row>
    <row r="434" spans="1:4" ht="15">
      <c r="A434" s="113"/>
      <c r="B434" s="113"/>
      <c r="C434" s="113"/>
      <c r="D434" s="113"/>
    </row>
    <row r="435" spans="1:4" ht="15">
      <c r="A435" s="113"/>
      <c r="B435" s="113"/>
      <c r="C435" s="113"/>
      <c r="D435" s="113"/>
    </row>
    <row r="436" spans="1:4" ht="15">
      <c r="A436" s="113"/>
      <c r="B436" s="113"/>
      <c r="C436" s="113"/>
      <c r="D436" s="113"/>
    </row>
    <row r="437" spans="1:4" ht="15">
      <c r="A437" s="113"/>
      <c r="B437" s="113"/>
      <c r="C437" s="113"/>
      <c r="D437" s="113"/>
    </row>
    <row r="438" spans="1:4" ht="15">
      <c r="A438" s="113"/>
      <c r="B438" s="113"/>
      <c r="C438" s="113"/>
      <c r="D438" s="113"/>
    </row>
    <row r="439" spans="1:4" ht="15">
      <c r="A439" s="113"/>
      <c r="B439" s="113"/>
      <c r="C439" s="113"/>
      <c r="D439" s="113"/>
    </row>
    <row r="440" spans="1:4" ht="15">
      <c r="A440" s="113"/>
      <c r="B440" s="113"/>
      <c r="C440" s="113"/>
      <c r="D440" s="113"/>
    </row>
    <row r="441" spans="1:4" ht="15">
      <c r="A441" s="113"/>
      <c r="B441" s="113"/>
      <c r="C441" s="113"/>
      <c r="D441" s="113"/>
    </row>
    <row r="442" spans="1:4" ht="15">
      <c r="A442" s="113"/>
      <c r="B442" s="113"/>
      <c r="C442" s="113"/>
      <c r="D442" s="113"/>
    </row>
    <row r="443" spans="1:4" ht="15">
      <c r="A443" s="113"/>
      <c r="B443" s="113"/>
      <c r="C443" s="113"/>
      <c r="D443" s="113"/>
    </row>
    <row r="444" spans="1:4" ht="15">
      <c r="A444" s="113"/>
      <c r="B444" s="113"/>
      <c r="C444" s="113"/>
      <c r="D444" s="113"/>
    </row>
    <row r="445" spans="1:4" ht="15">
      <c r="A445" s="113"/>
      <c r="B445" s="113"/>
      <c r="C445" s="113"/>
      <c r="D445" s="113"/>
    </row>
    <row r="446" spans="1:4" ht="15">
      <c r="A446" s="113"/>
      <c r="B446" s="113"/>
      <c r="C446" s="113"/>
      <c r="D446" s="113"/>
    </row>
    <row r="447" spans="1:4" ht="15">
      <c r="A447" s="113"/>
      <c r="B447" s="113"/>
      <c r="C447" s="113"/>
      <c r="D447" s="113"/>
    </row>
    <row r="448" spans="1:4" ht="15">
      <c r="A448" s="113"/>
      <c r="B448" s="113"/>
      <c r="C448" s="113"/>
      <c r="D448" s="113"/>
    </row>
    <row r="449" spans="1:4" ht="15">
      <c r="A449" s="113"/>
      <c r="B449" s="113"/>
      <c r="C449" s="113"/>
      <c r="D449" s="113"/>
    </row>
    <row r="450" spans="1:4" ht="15">
      <c r="A450" s="113"/>
      <c r="B450" s="113"/>
      <c r="C450" s="113"/>
      <c r="D450" s="113"/>
    </row>
    <row r="451" spans="1:4" ht="15">
      <c r="A451" s="113"/>
      <c r="B451" s="113"/>
      <c r="C451" s="113"/>
      <c r="D451" s="113"/>
    </row>
    <row r="452" spans="1:4" ht="15">
      <c r="A452" s="113"/>
      <c r="B452" s="113"/>
      <c r="C452" s="113"/>
      <c r="D452" s="113"/>
    </row>
    <row r="453" spans="1:4" ht="15">
      <c r="A453" s="113"/>
      <c r="B453" s="113"/>
      <c r="C453" s="113"/>
      <c r="D453" s="113"/>
    </row>
    <row r="454" spans="1:4" ht="15">
      <c r="A454" s="113"/>
      <c r="B454" s="113"/>
      <c r="C454" s="113"/>
      <c r="D454" s="113"/>
    </row>
    <row r="455" spans="1:4" ht="15">
      <c r="A455" s="113"/>
      <c r="B455" s="113"/>
      <c r="C455" s="113"/>
      <c r="D455" s="113"/>
    </row>
    <row r="456" spans="1:4" ht="15">
      <c r="A456" s="113"/>
      <c r="B456" s="113"/>
      <c r="C456" s="113"/>
      <c r="D456" s="113"/>
    </row>
    <row r="457" spans="1:4" ht="15">
      <c r="A457" s="113"/>
      <c r="B457" s="113"/>
      <c r="C457" s="113"/>
      <c r="D457" s="113"/>
    </row>
    <row r="458" spans="1:4" ht="15">
      <c r="A458" s="113"/>
      <c r="B458" s="113"/>
      <c r="C458" s="113"/>
      <c r="D458" s="113"/>
    </row>
    <row r="459" spans="1:4" ht="15">
      <c r="A459" s="113"/>
      <c r="B459" s="113"/>
      <c r="C459" s="113"/>
      <c r="D459" s="113"/>
    </row>
    <row r="460" spans="1:4" ht="15">
      <c r="A460" s="113"/>
      <c r="B460" s="113"/>
      <c r="C460" s="113"/>
      <c r="D460" s="113"/>
    </row>
    <row r="461" spans="1:4" ht="15">
      <c r="A461" s="113"/>
      <c r="B461" s="113"/>
      <c r="C461" s="113"/>
      <c r="D461" s="113"/>
    </row>
    <row r="462" spans="1:4" ht="15">
      <c r="A462" s="113"/>
      <c r="B462" s="113"/>
      <c r="C462" s="113"/>
      <c r="D462" s="113"/>
    </row>
    <row r="463" spans="1:4" ht="15">
      <c r="A463" s="113"/>
      <c r="B463" s="113"/>
      <c r="C463" s="113"/>
      <c r="D463" s="113"/>
    </row>
    <row r="464" spans="1:4" ht="15">
      <c r="A464" s="113"/>
      <c r="B464" s="113"/>
      <c r="C464" s="113"/>
      <c r="D464" s="113"/>
    </row>
    <row r="465" spans="1:4" ht="15">
      <c r="A465" s="113"/>
      <c r="B465" s="113"/>
      <c r="C465" s="113"/>
      <c r="D465" s="113"/>
    </row>
    <row r="466" spans="1:4" ht="15">
      <c r="A466" s="113"/>
      <c r="B466" s="113"/>
      <c r="C466" s="113"/>
      <c r="D466" s="113"/>
    </row>
    <row r="467" spans="1:4" ht="15">
      <c r="A467" s="113"/>
      <c r="B467" s="113"/>
      <c r="C467" s="113"/>
      <c r="D467" s="113"/>
    </row>
    <row r="468" spans="1:4" ht="15">
      <c r="A468" s="113"/>
      <c r="B468" s="113"/>
      <c r="C468" s="113"/>
      <c r="D468" s="113"/>
    </row>
    <row r="469" spans="1:4" ht="15">
      <c r="A469" s="113"/>
      <c r="B469" s="113"/>
      <c r="C469" s="113"/>
      <c r="D469" s="113"/>
    </row>
    <row r="470" spans="1:4" ht="15">
      <c r="A470" s="113"/>
      <c r="B470" s="113"/>
      <c r="C470" s="113"/>
      <c r="D470" s="113"/>
    </row>
    <row r="471" spans="1:4" ht="15">
      <c r="A471" s="113"/>
      <c r="B471" s="113"/>
      <c r="C471" s="113"/>
      <c r="D471" s="113"/>
    </row>
    <row r="472" spans="1:4" ht="15">
      <c r="A472" s="113"/>
      <c r="B472" s="113"/>
      <c r="C472" s="113"/>
      <c r="D472" s="113"/>
    </row>
    <row r="473" spans="1:4" ht="15">
      <c r="A473" s="113"/>
      <c r="B473" s="113"/>
      <c r="C473" s="113"/>
      <c r="D473" s="113"/>
    </row>
    <row r="474" spans="1:4" ht="15">
      <c r="A474" s="113"/>
      <c r="B474" s="113"/>
      <c r="C474" s="113"/>
      <c r="D474" s="113"/>
    </row>
    <row r="475" spans="1:4" ht="15">
      <c r="A475" s="113"/>
      <c r="B475" s="113"/>
      <c r="C475" s="113"/>
      <c r="D475" s="113"/>
    </row>
    <row r="476" spans="1:4" ht="15">
      <c r="A476" s="113"/>
      <c r="B476" s="113"/>
      <c r="C476" s="113"/>
      <c r="D476" s="113"/>
    </row>
    <row r="477" spans="1:4" ht="15">
      <c r="A477" s="113"/>
      <c r="B477" s="113"/>
      <c r="C477" s="113"/>
      <c r="D477" s="113"/>
    </row>
    <row r="478" spans="1:4" ht="15">
      <c r="A478" s="113"/>
      <c r="B478" s="113"/>
      <c r="C478" s="113"/>
      <c r="D478" s="113"/>
    </row>
    <row r="479" spans="1:4" ht="15">
      <c r="A479" s="113"/>
      <c r="B479" s="113"/>
      <c r="C479" s="113"/>
      <c r="D479" s="113"/>
    </row>
    <row r="480" spans="1:4" ht="15">
      <c r="A480" s="113"/>
      <c r="B480" s="113"/>
      <c r="C480" s="113"/>
      <c r="D480" s="113"/>
    </row>
    <row r="481" spans="1:4" ht="15">
      <c r="A481" s="113"/>
      <c r="B481" s="113"/>
      <c r="C481" s="113"/>
      <c r="D481" s="113"/>
    </row>
    <row r="482" spans="1:4" ht="15">
      <c r="A482" s="113"/>
      <c r="B482" s="113"/>
      <c r="C482" s="113"/>
      <c r="D482" s="113"/>
    </row>
    <row r="483" spans="1:4" ht="15">
      <c r="A483" s="113"/>
      <c r="B483" s="113"/>
      <c r="C483" s="113"/>
      <c r="D483" s="113"/>
    </row>
    <row r="484" spans="1:4" ht="15">
      <c r="A484" s="113"/>
      <c r="B484" s="113"/>
      <c r="C484" s="113"/>
      <c r="D484" s="113"/>
    </row>
    <row r="485" spans="1:4" ht="15">
      <c r="A485" s="113"/>
      <c r="B485" s="113"/>
      <c r="C485" s="113"/>
      <c r="D485" s="113"/>
    </row>
    <row r="486" spans="1:4" ht="15">
      <c r="A486" s="113"/>
      <c r="B486" s="113"/>
      <c r="C486" s="113"/>
      <c r="D486" s="113"/>
    </row>
  </sheetData>
  <mergeCells count="2">
    <mergeCell ref="A1:D1"/>
    <mergeCell ref="A272:D272"/>
  </mergeCells>
  <pageMargins left="0.35433070866141736" right="0.35433070866141736" top="0.59055118110236227" bottom="0.59055118110236227" header="0.51181102362204722" footer="0.51181102362204722"/>
  <pageSetup paperSize="9" scale="85" orientation="portrait" horizontalDpi="4294967293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11 ZŠ</vt:lpstr>
    </vt:vector>
  </TitlesOfParts>
  <Company>T-Mobile Slovensko,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jan.bucan</dc:creator>
  <cp:lastModifiedBy>Paulenová Denisa</cp:lastModifiedBy>
  <cp:lastPrinted>2012-06-19T12:01:17Z</cp:lastPrinted>
  <dcterms:created xsi:type="dcterms:W3CDTF">2012-06-14T21:48:12Z</dcterms:created>
  <dcterms:modified xsi:type="dcterms:W3CDTF">2012-06-19T12:02:02Z</dcterms:modified>
</cp:coreProperties>
</file>