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CENKROS\CENKROSData\Export\"/>
    </mc:Choice>
  </mc:AlternateContent>
  <bookViews>
    <workbookView xWindow="0" yWindow="0" windowWidth="14400" windowHeight="14130"/>
  </bookViews>
  <sheets>
    <sheet name="Rekapitulácia stavby" sheetId="1" r:id="rId1"/>
    <sheet name="1-1 - Búracie práce" sheetId="2" r:id="rId2"/>
    <sheet name="1-2 - Navrhovaný stav" sheetId="3" r:id="rId3"/>
    <sheet name="1-3 - VRN" sheetId="4" r:id="rId4"/>
  </sheets>
  <definedNames>
    <definedName name="_xlnm.Print_Titles" localSheetId="1">'1-1 - Búracie práce'!$123:$123</definedName>
    <definedName name="_xlnm.Print_Titles" localSheetId="2">'1-2 - Navrhovaný stav'!$126:$126</definedName>
    <definedName name="_xlnm.Print_Titles" localSheetId="3">'1-3 - VRN'!$121:$121</definedName>
    <definedName name="_xlnm.Print_Titles" localSheetId="0">'Rekapitulácia stavby'!$85:$85</definedName>
    <definedName name="_xlnm.Print_Area" localSheetId="1">'1-1 - Búracie práce'!$C$4:$Q$70,'1-1 - Búracie práce'!$C$76:$Q$106,'1-1 - Búracie práce'!$C$112:$Q$182</definedName>
    <definedName name="_xlnm.Print_Area" localSheetId="2">'1-2 - Navrhovaný stav'!$C$4:$Q$70,'1-2 - Navrhovaný stav'!$C$76:$Q$109,'1-2 - Navrhovaný stav'!$C$115:$Q$231</definedName>
    <definedName name="_xlnm.Print_Area" localSheetId="3">'1-3 - VRN'!$C$4:$Q$70,'1-3 - VRN'!$C$76:$Q$104,'1-3 - VRN'!$C$110:$Q$135</definedName>
    <definedName name="_xlnm.Print_Area" localSheetId="0">'Rekapitulácia stavby'!$C$4:$AP$70,'Rekapitulácia stavby'!$C$76:$AP$99</definedName>
  </definedNames>
  <calcPr calcId="152511"/>
</workbook>
</file>

<file path=xl/calcChain.xml><?xml version="1.0" encoding="utf-8"?>
<calcChain xmlns="http://schemas.openxmlformats.org/spreadsheetml/2006/main">
  <c r="BK128" i="4" l="1"/>
  <c r="N128" i="4" s="1"/>
  <c r="N93" i="4" s="1"/>
  <c r="W124" i="4"/>
  <c r="BK124" i="4"/>
  <c r="AY91" i="1"/>
  <c r="AX91" i="1"/>
  <c r="BI135" i="4"/>
  <c r="BH135" i="4"/>
  <c r="BG135" i="4"/>
  <c r="BE135" i="4"/>
  <c r="BK135" i="4"/>
  <c r="N135" i="4" s="1"/>
  <c r="BF135" i="4" s="1"/>
  <c r="BI134" i="4"/>
  <c r="BH134" i="4"/>
  <c r="BG134" i="4"/>
  <c r="BE134" i="4"/>
  <c r="N134" i="4"/>
  <c r="BF134" i="4" s="1"/>
  <c r="BK134" i="4"/>
  <c r="BI133" i="4"/>
  <c r="BH133" i="4"/>
  <c r="BG133" i="4"/>
  <c r="BE133" i="4"/>
  <c r="BK133" i="4"/>
  <c r="N133" i="4" s="1"/>
  <c r="BF133" i="4" s="1"/>
  <c r="BI132" i="4"/>
  <c r="BH132" i="4"/>
  <c r="BG132" i="4"/>
  <c r="BF132" i="4"/>
  <c r="BE132" i="4"/>
  <c r="N132" i="4"/>
  <c r="BK132" i="4"/>
  <c r="BI131" i="4"/>
  <c r="BH131" i="4"/>
  <c r="BG131" i="4"/>
  <c r="BE131" i="4"/>
  <c r="BK131" i="4"/>
  <c r="BK130" i="4" s="1"/>
  <c r="N130" i="4" s="1"/>
  <c r="N94" i="4" s="1"/>
  <c r="BI129" i="4"/>
  <c r="BH129" i="4"/>
  <c r="BG129" i="4"/>
  <c r="BF129" i="4"/>
  <c r="BE129" i="4"/>
  <c r="AA129" i="4"/>
  <c r="AA128" i="4" s="1"/>
  <c r="Y129" i="4"/>
  <c r="Y128" i="4" s="1"/>
  <c r="W129" i="4"/>
  <c r="W128" i="4" s="1"/>
  <c r="BK129" i="4"/>
  <c r="N129" i="4"/>
  <c r="BI127" i="4"/>
  <c r="BH127" i="4"/>
  <c r="BG127" i="4"/>
  <c r="BF127" i="4"/>
  <c r="BE127" i="4"/>
  <c r="M33" i="4" s="1"/>
  <c r="AV91" i="1" s="1"/>
  <c r="AA127" i="4"/>
  <c r="AA126" i="4" s="1"/>
  <c r="Y127" i="4"/>
  <c r="Y126" i="4" s="1"/>
  <c r="W127" i="4"/>
  <c r="W126" i="4" s="1"/>
  <c r="BK127" i="4"/>
  <c r="BK126" i="4" s="1"/>
  <c r="N126" i="4" s="1"/>
  <c r="N92" i="4" s="1"/>
  <c r="N127" i="4"/>
  <c r="BI125" i="4"/>
  <c r="BH125" i="4"/>
  <c r="BG125" i="4"/>
  <c r="BE125" i="4"/>
  <c r="AA125" i="4"/>
  <c r="AA124" i="4" s="1"/>
  <c r="Y125" i="4"/>
  <c r="Y124" i="4" s="1"/>
  <c r="W125" i="4"/>
  <c r="BK125" i="4"/>
  <c r="N125" i="4"/>
  <c r="BF125" i="4" s="1"/>
  <c r="M119" i="4"/>
  <c r="F119" i="4"/>
  <c r="M118" i="4"/>
  <c r="F118" i="4"/>
  <c r="F116" i="4"/>
  <c r="F114" i="4"/>
  <c r="F112" i="4"/>
  <c r="BI102" i="4"/>
  <c r="BH102" i="4"/>
  <c r="BG102" i="4"/>
  <c r="BE102" i="4"/>
  <c r="BI101" i="4"/>
  <c r="BH101" i="4"/>
  <c r="BG101" i="4"/>
  <c r="BE101" i="4"/>
  <c r="BI100" i="4"/>
  <c r="BH100" i="4"/>
  <c r="BG100" i="4"/>
  <c r="BE100" i="4"/>
  <c r="BI99" i="4"/>
  <c r="BH99" i="4"/>
  <c r="BG99" i="4"/>
  <c r="BE99" i="4"/>
  <c r="BI98" i="4"/>
  <c r="BH98" i="4"/>
  <c r="BG98" i="4"/>
  <c r="BE98" i="4"/>
  <c r="BI97" i="4"/>
  <c r="H37" i="4" s="1"/>
  <c r="BD91" i="1" s="1"/>
  <c r="BH97" i="4"/>
  <c r="H36" i="4" s="1"/>
  <c r="BC91" i="1" s="1"/>
  <c r="BG97" i="4"/>
  <c r="H35" i="4" s="1"/>
  <c r="BB91" i="1" s="1"/>
  <c r="BE97" i="4"/>
  <c r="H33" i="4" s="1"/>
  <c r="AZ91" i="1" s="1"/>
  <c r="M85" i="4"/>
  <c r="F85" i="4"/>
  <c r="M84" i="4"/>
  <c r="F84" i="4"/>
  <c r="F82" i="4"/>
  <c r="F80" i="4"/>
  <c r="F78" i="4"/>
  <c r="O16" i="4"/>
  <c r="E16" i="4"/>
  <c r="O15" i="4"/>
  <c r="O10" i="4"/>
  <c r="M116" i="4" s="1"/>
  <c r="F6" i="4"/>
  <c r="AA216" i="3"/>
  <c r="AA215" i="3" s="1"/>
  <c r="W216" i="3"/>
  <c r="W215" i="3" s="1"/>
  <c r="AA213" i="3"/>
  <c r="W213" i="3"/>
  <c r="Y179" i="3"/>
  <c r="AA170" i="3"/>
  <c r="AY90" i="1"/>
  <c r="AX90" i="1"/>
  <c r="BI231" i="3"/>
  <c r="BH231" i="3"/>
  <c r="BG231" i="3"/>
  <c r="BF231" i="3"/>
  <c r="BE231" i="3"/>
  <c r="N231" i="3"/>
  <c r="BK231" i="3"/>
  <c r="BI230" i="3"/>
  <c r="BH230" i="3"/>
  <c r="BG230" i="3"/>
  <c r="BE230" i="3"/>
  <c r="BK230" i="3"/>
  <c r="N230" i="3" s="1"/>
  <c r="BF230" i="3" s="1"/>
  <c r="BI229" i="3"/>
  <c r="BH229" i="3"/>
  <c r="BG229" i="3"/>
  <c r="BE229" i="3"/>
  <c r="N229" i="3"/>
  <c r="BF229" i="3" s="1"/>
  <c r="BK229" i="3"/>
  <c r="BI228" i="3"/>
  <c r="BH228" i="3"/>
  <c r="BG228" i="3"/>
  <c r="BE228" i="3"/>
  <c r="BK228" i="3"/>
  <c r="N228" i="3" s="1"/>
  <c r="BF228" i="3" s="1"/>
  <c r="BI227" i="3"/>
  <c r="BH227" i="3"/>
  <c r="BG227" i="3"/>
  <c r="BF227" i="3"/>
  <c r="BE227" i="3"/>
  <c r="N227" i="3"/>
  <c r="BK227" i="3"/>
  <c r="BK226" i="3" s="1"/>
  <c r="N226" i="3" s="1"/>
  <c r="N99" i="3" s="1"/>
  <c r="BI225" i="3"/>
  <c r="BH225" i="3"/>
  <c r="BG225" i="3"/>
  <c r="BF225" i="3"/>
  <c r="BE225" i="3"/>
  <c r="AA225" i="3"/>
  <c r="Y225" i="3"/>
  <c r="W225" i="3"/>
  <c r="BK225" i="3"/>
  <c r="N225" i="3"/>
  <c r="BI224" i="3"/>
  <c r="BH224" i="3"/>
  <c r="BG224" i="3"/>
  <c r="BE224" i="3"/>
  <c r="AA224" i="3"/>
  <c r="Y224" i="3"/>
  <c r="W224" i="3"/>
  <c r="BK224" i="3"/>
  <c r="N224" i="3"/>
  <c r="BF224" i="3" s="1"/>
  <c r="BI222" i="3"/>
  <c r="BH222" i="3"/>
  <c r="BG222" i="3"/>
  <c r="BE222" i="3"/>
  <c r="AA222" i="3"/>
  <c r="Y222" i="3"/>
  <c r="W222" i="3"/>
  <c r="BK222" i="3"/>
  <c r="N222" i="3"/>
  <c r="BF222" i="3" s="1"/>
  <c r="BI221" i="3"/>
  <c r="BH221" i="3"/>
  <c r="BG221" i="3"/>
  <c r="BE221" i="3"/>
  <c r="AA221" i="3"/>
  <c r="Y221" i="3"/>
  <c r="W221" i="3"/>
  <c r="BK221" i="3"/>
  <c r="N221" i="3"/>
  <c r="BF221" i="3" s="1"/>
  <c r="BI219" i="3"/>
  <c r="BH219" i="3"/>
  <c r="BG219" i="3"/>
  <c r="BF219" i="3"/>
  <c r="BE219" i="3"/>
  <c r="AA219" i="3"/>
  <c r="Y219" i="3"/>
  <c r="W219" i="3"/>
  <c r="BK219" i="3"/>
  <c r="N219" i="3"/>
  <c r="BI218" i="3"/>
  <c r="BH218" i="3"/>
  <c r="BG218" i="3"/>
  <c r="BE218" i="3"/>
  <c r="AA218" i="3"/>
  <c r="Y218" i="3"/>
  <c r="W218" i="3"/>
  <c r="BK218" i="3"/>
  <c r="N218" i="3"/>
  <c r="BF218" i="3" s="1"/>
  <c r="BI217" i="3"/>
  <c r="BH217" i="3"/>
  <c r="BG217" i="3"/>
  <c r="BE217" i="3"/>
  <c r="AA217" i="3"/>
  <c r="Y217" i="3"/>
  <c r="Y216" i="3" s="1"/>
  <c r="Y215" i="3" s="1"/>
  <c r="W217" i="3"/>
  <c r="BK217" i="3"/>
  <c r="BK216" i="3" s="1"/>
  <c r="N217" i="3"/>
  <c r="BF217" i="3" s="1"/>
  <c r="BI214" i="3"/>
  <c r="BH214" i="3"/>
  <c r="BG214" i="3"/>
  <c r="BF214" i="3"/>
  <c r="BE214" i="3"/>
  <c r="AA214" i="3"/>
  <c r="Y214" i="3"/>
  <c r="Y213" i="3" s="1"/>
  <c r="W214" i="3"/>
  <c r="BK214" i="3"/>
  <c r="BK213" i="3" s="1"/>
  <c r="N213" i="3" s="1"/>
  <c r="N96" i="3" s="1"/>
  <c r="N214" i="3"/>
  <c r="BI209" i="3"/>
  <c r="BH209" i="3"/>
  <c r="BG209" i="3"/>
  <c r="BF209" i="3"/>
  <c r="BE209" i="3"/>
  <c r="AA209" i="3"/>
  <c r="Y209" i="3"/>
  <c r="W209" i="3"/>
  <c r="BK209" i="3"/>
  <c r="N209" i="3"/>
  <c r="BI207" i="3"/>
  <c r="BH207" i="3"/>
  <c r="BG207" i="3"/>
  <c r="BE207" i="3"/>
  <c r="AA207" i="3"/>
  <c r="Y207" i="3"/>
  <c r="W207" i="3"/>
  <c r="BK207" i="3"/>
  <c r="N207" i="3"/>
  <c r="BF207" i="3" s="1"/>
  <c r="BI206" i="3"/>
  <c r="BH206" i="3"/>
  <c r="BG206" i="3"/>
  <c r="BF206" i="3"/>
  <c r="BE206" i="3"/>
  <c r="AA206" i="3"/>
  <c r="Y206" i="3"/>
  <c r="W206" i="3"/>
  <c r="BK206" i="3"/>
  <c r="N206" i="3"/>
  <c r="BI205" i="3"/>
  <c r="BH205" i="3"/>
  <c r="BG205" i="3"/>
  <c r="BE205" i="3"/>
  <c r="AA205" i="3"/>
  <c r="Y205" i="3"/>
  <c r="W205" i="3"/>
  <c r="BK205" i="3"/>
  <c r="N205" i="3"/>
  <c r="BF205" i="3" s="1"/>
  <c r="BI204" i="3"/>
  <c r="BH204" i="3"/>
  <c r="BG204" i="3"/>
  <c r="BF204" i="3"/>
  <c r="BE204" i="3"/>
  <c r="AA204" i="3"/>
  <c r="Y204" i="3"/>
  <c r="W204" i="3"/>
  <c r="BK204" i="3"/>
  <c r="N204" i="3"/>
  <c r="BI203" i="3"/>
  <c r="BH203" i="3"/>
  <c r="BG203" i="3"/>
  <c r="BE203" i="3"/>
  <c r="AA203" i="3"/>
  <c r="Y203" i="3"/>
  <c r="W203" i="3"/>
  <c r="BK203" i="3"/>
  <c r="N203" i="3"/>
  <c r="BF203" i="3" s="1"/>
  <c r="BI202" i="3"/>
  <c r="BH202" i="3"/>
  <c r="BG202" i="3"/>
  <c r="BF202" i="3"/>
  <c r="BE202" i="3"/>
  <c r="AA202" i="3"/>
  <c r="Y202" i="3"/>
  <c r="W202" i="3"/>
  <c r="BK202" i="3"/>
  <c r="N202" i="3"/>
  <c r="BI201" i="3"/>
  <c r="BH201" i="3"/>
  <c r="BG201" i="3"/>
  <c r="BE201" i="3"/>
  <c r="AA201" i="3"/>
  <c r="Y201" i="3"/>
  <c r="W201" i="3"/>
  <c r="BK201" i="3"/>
  <c r="N201" i="3"/>
  <c r="BF201" i="3" s="1"/>
  <c r="BI200" i="3"/>
  <c r="BH200" i="3"/>
  <c r="BG200" i="3"/>
  <c r="BF200" i="3"/>
  <c r="BE200" i="3"/>
  <c r="AA200" i="3"/>
  <c r="Y200" i="3"/>
  <c r="W200" i="3"/>
  <c r="BK200" i="3"/>
  <c r="N200" i="3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F198" i="3"/>
  <c r="BE198" i="3"/>
  <c r="AA198" i="3"/>
  <c r="Y198" i="3"/>
  <c r="W198" i="3"/>
  <c r="BK198" i="3"/>
  <c r="N198" i="3"/>
  <c r="BI197" i="3"/>
  <c r="BH197" i="3"/>
  <c r="BG197" i="3"/>
  <c r="BE197" i="3"/>
  <c r="AA197" i="3"/>
  <c r="Y197" i="3"/>
  <c r="W197" i="3"/>
  <c r="BK197" i="3"/>
  <c r="N197" i="3"/>
  <c r="BF197" i="3" s="1"/>
  <c r="BI196" i="3"/>
  <c r="BH196" i="3"/>
  <c r="BG196" i="3"/>
  <c r="BF196" i="3"/>
  <c r="BE196" i="3"/>
  <c r="AA196" i="3"/>
  <c r="Y196" i="3"/>
  <c r="W196" i="3"/>
  <c r="BK196" i="3"/>
  <c r="N196" i="3"/>
  <c r="BI195" i="3"/>
  <c r="BH195" i="3"/>
  <c r="BG195" i="3"/>
  <c r="BE195" i="3"/>
  <c r="AA195" i="3"/>
  <c r="Y195" i="3"/>
  <c r="W195" i="3"/>
  <c r="BK195" i="3"/>
  <c r="N195" i="3"/>
  <c r="BF195" i="3" s="1"/>
  <c r="BI194" i="3"/>
  <c r="BH194" i="3"/>
  <c r="BG194" i="3"/>
  <c r="BF194" i="3"/>
  <c r="BE194" i="3"/>
  <c r="AA194" i="3"/>
  <c r="Y194" i="3"/>
  <c r="W194" i="3"/>
  <c r="BK194" i="3"/>
  <c r="N194" i="3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F192" i="3"/>
  <c r="BE192" i="3"/>
  <c r="AA192" i="3"/>
  <c r="Y192" i="3"/>
  <c r="W192" i="3"/>
  <c r="BK192" i="3"/>
  <c r="N192" i="3"/>
  <c r="BI191" i="3"/>
  <c r="BH191" i="3"/>
  <c r="BG191" i="3"/>
  <c r="BE191" i="3"/>
  <c r="AA191" i="3"/>
  <c r="Y191" i="3"/>
  <c r="W191" i="3"/>
  <c r="BK191" i="3"/>
  <c r="N191" i="3"/>
  <c r="BF191" i="3" s="1"/>
  <c r="BI189" i="3"/>
  <c r="BH189" i="3"/>
  <c r="BG189" i="3"/>
  <c r="BF189" i="3"/>
  <c r="BE189" i="3"/>
  <c r="AA189" i="3"/>
  <c r="Y189" i="3"/>
  <c r="W189" i="3"/>
  <c r="BK189" i="3"/>
  <c r="N189" i="3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F186" i="3"/>
  <c r="BE186" i="3"/>
  <c r="AA186" i="3"/>
  <c r="Y186" i="3"/>
  <c r="W186" i="3"/>
  <c r="BK186" i="3"/>
  <c r="N186" i="3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F184" i="3"/>
  <c r="BE184" i="3"/>
  <c r="AA184" i="3"/>
  <c r="Y184" i="3"/>
  <c r="W184" i="3"/>
  <c r="BK184" i="3"/>
  <c r="N184" i="3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F182" i="3"/>
  <c r="BE182" i="3"/>
  <c r="AA182" i="3"/>
  <c r="Y182" i="3"/>
  <c r="W182" i="3"/>
  <c r="BK182" i="3"/>
  <c r="N182" i="3"/>
  <c r="BI180" i="3"/>
  <c r="BH180" i="3"/>
  <c r="BG180" i="3"/>
  <c r="BE180" i="3"/>
  <c r="AA180" i="3"/>
  <c r="AA179" i="3" s="1"/>
  <c r="Y180" i="3"/>
  <c r="W180" i="3"/>
  <c r="W179" i="3" s="1"/>
  <c r="BK180" i="3"/>
  <c r="BK179" i="3" s="1"/>
  <c r="N179" i="3" s="1"/>
  <c r="N95" i="3" s="1"/>
  <c r="N180" i="3"/>
  <c r="BF180" i="3" s="1"/>
  <c r="BI177" i="3"/>
  <c r="BH177" i="3"/>
  <c r="BG177" i="3"/>
  <c r="BE177" i="3"/>
  <c r="AA177" i="3"/>
  <c r="Y177" i="3"/>
  <c r="W177" i="3"/>
  <c r="BK177" i="3"/>
  <c r="N177" i="3"/>
  <c r="BF177" i="3" s="1"/>
  <c r="BI173" i="3"/>
  <c r="BH173" i="3"/>
  <c r="BG173" i="3"/>
  <c r="BE173" i="3"/>
  <c r="AA173" i="3"/>
  <c r="Y173" i="3"/>
  <c r="W173" i="3"/>
  <c r="BK173" i="3"/>
  <c r="N173" i="3"/>
  <c r="BF173" i="3" s="1"/>
  <c r="BI171" i="3"/>
  <c r="BH171" i="3"/>
  <c r="BG171" i="3"/>
  <c r="BE171" i="3"/>
  <c r="AA171" i="3"/>
  <c r="Y171" i="3"/>
  <c r="Y170" i="3" s="1"/>
  <c r="W171" i="3"/>
  <c r="W170" i="3" s="1"/>
  <c r="BK171" i="3"/>
  <c r="BK170" i="3" s="1"/>
  <c r="N170" i="3" s="1"/>
  <c r="N94" i="3" s="1"/>
  <c r="N171" i="3"/>
  <c r="BF171" i="3" s="1"/>
  <c r="BI169" i="3"/>
  <c r="BH169" i="3"/>
  <c r="BG169" i="3"/>
  <c r="BF169" i="3"/>
  <c r="BE169" i="3"/>
  <c r="AA169" i="3"/>
  <c r="Y169" i="3"/>
  <c r="W169" i="3"/>
  <c r="BK169" i="3"/>
  <c r="N169" i="3"/>
  <c r="BI167" i="3"/>
  <c r="BH167" i="3"/>
  <c r="BG167" i="3"/>
  <c r="BE167" i="3"/>
  <c r="AA167" i="3"/>
  <c r="Y167" i="3"/>
  <c r="W167" i="3"/>
  <c r="BK167" i="3"/>
  <c r="N167" i="3"/>
  <c r="BF167" i="3" s="1"/>
  <c r="BI157" i="3"/>
  <c r="BH157" i="3"/>
  <c r="BG157" i="3"/>
  <c r="BF157" i="3"/>
  <c r="BE157" i="3"/>
  <c r="AA157" i="3"/>
  <c r="Y157" i="3"/>
  <c r="W157" i="3"/>
  <c r="BK157" i="3"/>
  <c r="N157" i="3"/>
  <c r="BI156" i="3"/>
  <c r="BH156" i="3"/>
  <c r="BG156" i="3"/>
  <c r="BE156" i="3"/>
  <c r="AA156" i="3"/>
  <c r="Y156" i="3"/>
  <c r="W156" i="3"/>
  <c r="BK156" i="3"/>
  <c r="N156" i="3"/>
  <c r="BF156" i="3" s="1"/>
  <c r="BI148" i="3"/>
  <c r="BH148" i="3"/>
  <c r="BG148" i="3"/>
  <c r="BF148" i="3"/>
  <c r="BE148" i="3"/>
  <c r="AA148" i="3"/>
  <c r="Y148" i="3"/>
  <c r="W148" i="3"/>
  <c r="BK148" i="3"/>
  <c r="N148" i="3"/>
  <c r="BI146" i="3"/>
  <c r="BH146" i="3"/>
  <c r="BG146" i="3"/>
  <c r="BE146" i="3"/>
  <c r="AA146" i="3"/>
  <c r="Y146" i="3"/>
  <c r="W146" i="3"/>
  <c r="BK146" i="3"/>
  <c r="N146" i="3"/>
  <c r="BF146" i="3" s="1"/>
  <c r="BI144" i="3"/>
  <c r="BH144" i="3"/>
  <c r="BG144" i="3"/>
  <c r="BF144" i="3"/>
  <c r="BE144" i="3"/>
  <c r="AA144" i="3"/>
  <c r="AA143" i="3" s="1"/>
  <c r="Y144" i="3"/>
  <c r="Y143" i="3" s="1"/>
  <c r="W144" i="3"/>
  <c r="W143" i="3" s="1"/>
  <c r="BK144" i="3"/>
  <c r="BK143" i="3" s="1"/>
  <c r="N143" i="3" s="1"/>
  <c r="N93" i="3" s="1"/>
  <c r="N144" i="3"/>
  <c r="BI141" i="3"/>
  <c r="BH141" i="3"/>
  <c r="BG141" i="3"/>
  <c r="BE141" i="3"/>
  <c r="AA141" i="3"/>
  <c r="Y141" i="3"/>
  <c r="W141" i="3"/>
  <c r="BK141" i="3"/>
  <c r="N141" i="3"/>
  <c r="BF141" i="3" s="1"/>
  <c r="BI139" i="3"/>
  <c r="BH139" i="3"/>
  <c r="BG139" i="3"/>
  <c r="BE139" i="3"/>
  <c r="AA139" i="3"/>
  <c r="AA138" i="3" s="1"/>
  <c r="Y139" i="3"/>
  <c r="Y138" i="3" s="1"/>
  <c r="W139" i="3"/>
  <c r="W138" i="3" s="1"/>
  <c r="BK139" i="3"/>
  <c r="BK138" i="3" s="1"/>
  <c r="N138" i="3" s="1"/>
  <c r="N92" i="3" s="1"/>
  <c r="N139" i="3"/>
  <c r="BF139" i="3" s="1"/>
  <c r="BI136" i="3"/>
  <c r="BH136" i="3"/>
  <c r="BG136" i="3"/>
  <c r="BF136" i="3"/>
  <c r="BE136" i="3"/>
  <c r="AA136" i="3"/>
  <c r="Y136" i="3"/>
  <c r="W136" i="3"/>
  <c r="BK136" i="3"/>
  <c r="N136" i="3"/>
  <c r="BI132" i="3"/>
  <c r="BH132" i="3"/>
  <c r="BG132" i="3"/>
  <c r="BE132" i="3"/>
  <c r="AA132" i="3"/>
  <c r="Y132" i="3"/>
  <c r="W132" i="3"/>
  <c r="BK132" i="3"/>
  <c r="N132" i="3"/>
  <c r="BF132" i="3" s="1"/>
  <c r="BI130" i="3"/>
  <c r="BH130" i="3"/>
  <c r="BG130" i="3"/>
  <c r="BF130" i="3"/>
  <c r="BE130" i="3"/>
  <c r="AA130" i="3"/>
  <c r="AA129" i="3" s="1"/>
  <c r="Y130" i="3"/>
  <c r="Y129" i="3" s="1"/>
  <c r="Y128" i="3" s="1"/>
  <c r="Y127" i="3" s="1"/>
  <c r="W130" i="3"/>
  <c r="W129" i="3" s="1"/>
  <c r="W128" i="3" s="1"/>
  <c r="W127" i="3" s="1"/>
  <c r="AU90" i="1" s="1"/>
  <c r="BK130" i="3"/>
  <c r="BK129" i="3" s="1"/>
  <c r="N130" i="3"/>
  <c r="M124" i="3"/>
  <c r="M123" i="3"/>
  <c r="F123" i="3"/>
  <c r="F121" i="3"/>
  <c r="F119" i="3"/>
  <c r="F117" i="3"/>
  <c r="BI107" i="3"/>
  <c r="BH107" i="3"/>
  <c r="BG107" i="3"/>
  <c r="BE107" i="3"/>
  <c r="BI106" i="3"/>
  <c r="BH106" i="3"/>
  <c r="BG106" i="3"/>
  <c r="BE106" i="3"/>
  <c r="BI105" i="3"/>
  <c r="BH105" i="3"/>
  <c r="BG105" i="3"/>
  <c r="BE105" i="3"/>
  <c r="BI104" i="3"/>
  <c r="BH104" i="3"/>
  <c r="BG104" i="3"/>
  <c r="BE104" i="3"/>
  <c r="BI103" i="3"/>
  <c r="BH103" i="3"/>
  <c r="BG103" i="3"/>
  <c r="BE103" i="3"/>
  <c r="BI102" i="3"/>
  <c r="H37" i="3" s="1"/>
  <c r="BD90" i="1" s="1"/>
  <c r="BH102" i="3"/>
  <c r="H36" i="3" s="1"/>
  <c r="BC90" i="1" s="1"/>
  <c r="BG102" i="3"/>
  <c r="H35" i="3" s="1"/>
  <c r="BB90" i="1" s="1"/>
  <c r="BE102" i="3"/>
  <c r="M33" i="3" s="1"/>
  <c r="AV90" i="1" s="1"/>
  <c r="M85" i="3"/>
  <c r="M84" i="3"/>
  <c r="F84" i="3"/>
  <c r="F82" i="3"/>
  <c r="F80" i="3"/>
  <c r="F78" i="3"/>
  <c r="O16" i="3"/>
  <c r="E16" i="3"/>
  <c r="F124" i="3" s="1"/>
  <c r="O15" i="3"/>
  <c r="O10" i="3"/>
  <c r="M121" i="3" s="1"/>
  <c r="F6" i="3"/>
  <c r="BK173" i="2"/>
  <c r="BK172" i="2" s="1"/>
  <c r="N172" i="2" s="1"/>
  <c r="N94" i="2" s="1"/>
  <c r="BK170" i="2"/>
  <c r="N170" i="2" s="1"/>
  <c r="N93" i="2" s="1"/>
  <c r="AY89" i="1"/>
  <c r="AX89" i="1"/>
  <c r="BI182" i="2"/>
  <c r="BH182" i="2"/>
  <c r="BG182" i="2"/>
  <c r="BE182" i="2"/>
  <c r="BK182" i="2"/>
  <c r="N182" i="2" s="1"/>
  <c r="BF182" i="2" s="1"/>
  <c r="BI181" i="2"/>
  <c r="BH181" i="2"/>
  <c r="BG181" i="2"/>
  <c r="BE181" i="2"/>
  <c r="N181" i="2"/>
  <c r="BF181" i="2" s="1"/>
  <c r="BK181" i="2"/>
  <c r="BI180" i="2"/>
  <c r="BH180" i="2"/>
  <c r="BG180" i="2"/>
  <c r="BE180" i="2"/>
  <c r="BK180" i="2"/>
  <c r="N180" i="2" s="1"/>
  <c r="BF180" i="2" s="1"/>
  <c r="BI179" i="2"/>
  <c r="BH179" i="2"/>
  <c r="BG179" i="2"/>
  <c r="BF179" i="2"/>
  <c r="BE179" i="2"/>
  <c r="N179" i="2"/>
  <c r="BK179" i="2"/>
  <c r="BI178" i="2"/>
  <c r="BH178" i="2"/>
  <c r="BG178" i="2"/>
  <c r="BE178" i="2"/>
  <c r="BK178" i="2"/>
  <c r="BK177" i="2" s="1"/>
  <c r="N177" i="2" s="1"/>
  <c r="N96" i="2" s="1"/>
  <c r="BI176" i="2"/>
  <c r="BH176" i="2"/>
  <c r="BG176" i="2"/>
  <c r="BF176" i="2"/>
  <c r="BE176" i="2"/>
  <c r="AA176" i="2"/>
  <c r="Y176" i="2"/>
  <c r="W176" i="2"/>
  <c r="W173" i="2" s="1"/>
  <c r="W172" i="2" s="1"/>
  <c r="BK176" i="2"/>
  <c r="N176" i="2"/>
  <c r="BI174" i="2"/>
  <c r="BH174" i="2"/>
  <c r="BG174" i="2"/>
  <c r="BE174" i="2"/>
  <c r="AA174" i="2"/>
  <c r="AA173" i="2" s="1"/>
  <c r="AA172" i="2" s="1"/>
  <c r="Y174" i="2"/>
  <c r="Y173" i="2" s="1"/>
  <c r="Y172" i="2" s="1"/>
  <c r="W174" i="2"/>
  <c r="BK174" i="2"/>
  <c r="N174" i="2"/>
  <c r="BF174" i="2" s="1"/>
  <c r="BI171" i="2"/>
  <c r="BH171" i="2"/>
  <c r="BG171" i="2"/>
  <c r="BE171" i="2"/>
  <c r="AA171" i="2"/>
  <c r="AA170" i="2" s="1"/>
  <c r="Y171" i="2"/>
  <c r="Y170" i="2" s="1"/>
  <c r="W171" i="2"/>
  <c r="W170" i="2" s="1"/>
  <c r="BK171" i="2"/>
  <c r="N171" i="2"/>
  <c r="BF171" i="2" s="1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E168" i="2"/>
  <c r="AA168" i="2"/>
  <c r="Y168" i="2"/>
  <c r="W168" i="2"/>
  <c r="BK168" i="2"/>
  <c r="N168" i="2"/>
  <c r="BF168" i="2" s="1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F166" i="2"/>
  <c r="BE166" i="2"/>
  <c r="AA166" i="2"/>
  <c r="Y166" i="2"/>
  <c r="W166" i="2"/>
  <c r="BK166" i="2"/>
  <c r="N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 s="1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F162" i="2"/>
  <c r="BE162" i="2"/>
  <c r="AA162" i="2"/>
  <c r="Y162" i="2"/>
  <c r="W162" i="2"/>
  <c r="BK162" i="2"/>
  <c r="N162" i="2"/>
  <c r="BI160" i="2"/>
  <c r="BH160" i="2"/>
  <c r="BG160" i="2"/>
  <c r="BE160" i="2"/>
  <c r="AA160" i="2"/>
  <c r="Y160" i="2"/>
  <c r="W160" i="2"/>
  <c r="BK160" i="2"/>
  <c r="N160" i="2"/>
  <c r="BF160" i="2" s="1"/>
  <c r="BI158" i="2"/>
  <c r="BH158" i="2"/>
  <c r="BG158" i="2"/>
  <c r="BE158" i="2"/>
  <c r="AA158" i="2"/>
  <c r="Y158" i="2"/>
  <c r="W158" i="2"/>
  <c r="BK158" i="2"/>
  <c r="N158" i="2"/>
  <c r="BF158" i="2" s="1"/>
  <c r="BI154" i="2"/>
  <c r="BH154" i="2"/>
  <c r="BG154" i="2"/>
  <c r="BE154" i="2"/>
  <c r="AA154" i="2"/>
  <c r="AA153" i="2" s="1"/>
  <c r="Y154" i="2"/>
  <c r="Y153" i="2" s="1"/>
  <c r="W154" i="2"/>
  <c r="W153" i="2" s="1"/>
  <c r="BK154" i="2"/>
  <c r="BK153" i="2" s="1"/>
  <c r="N153" i="2" s="1"/>
  <c r="N92" i="2" s="1"/>
  <c r="N154" i="2"/>
  <c r="BF154" i="2" s="1"/>
  <c r="BI151" i="2"/>
  <c r="BH151" i="2"/>
  <c r="BG151" i="2"/>
  <c r="BF151" i="2"/>
  <c r="BE151" i="2"/>
  <c r="AA151" i="2"/>
  <c r="Y151" i="2"/>
  <c r="W151" i="2"/>
  <c r="BK151" i="2"/>
  <c r="N151" i="2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F147" i="2"/>
  <c r="BE147" i="2"/>
  <c r="AA147" i="2"/>
  <c r="Y147" i="2"/>
  <c r="W147" i="2"/>
  <c r="BK147" i="2"/>
  <c r="N147" i="2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F145" i="2"/>
  <c r="BE145" i="2"/>
  <c r="AA145" i="2"/>
  <c r="Y145" i="2"/>
  <c r="W145" i="2"/>
  <c r="BK145" i="2"/>
  <c r="N145" i="2"/>
  <c r="BI143" i="2"/>
  <c r="BH143" i="2"/>
  <c r="BG143" i="2"/>
  <c r="BE143" i="2"/>
  <c r="AA143" i="2"/>
  <c r="Y143" i="2"/>
  <c r="W143" i="2"/>
  <c r="BK143" i="2"/>
  <c r="N143" i="2"/>
  <c r="BF143" i="2" s="1"/>
  <c r="BI139" i="2"/>
  <c r="BH139" i="2"/>
  <c r="BG139" i="2"/>
  <c r="BF139" i="2"/>
  <c r="BE139" i="2"/>
  <c r="AA139" i="2"/>
  <c r="Y139" i="2"/>
  <c r="W139" i="2"/>
  <c r="BK139" i="2"/>
  <c r="N139" i="2"/>
  <c r="BI138" i="2"/>
  <c r="BH138" i="2"/>
  <c r="BG138" i="2"/>
  <c r="BE138" i="2"/>
  <c r="AA138" i="2"/>
  <c r="Y138" i="2"/>
  <c r="W138" i="2"/>
  <c r="BK138" i="2"/>
  <c r="N138" i="2"/>
  <c r="BF138" i="2" s="1"/>
  <c r="BI134" i="2"/>
  <c r="BH134" i="2"/>
  <c r="BG134" i="2"/>
  <c r="BF134" i="2"/>
  <c r="BE134" i="2"/>
  <c r="AA134" i="2"/>
  <c r="Y134" i="2"/>
  <c r="W134" i="2"/>
  <c r="BK134" i="2"/>
  <c r="N134" i="2"/>
  <c r="BI133" i="2"/>
  <c r="BH133" i="2"/>
  <c r="BG133" i="2"/>
  <c r="BE133" i="2"/>
  <c r="AA133" i="2"/>
  <c r="Y133" i="2"/>
  <c r="W133" i="2"/>
  <c r="BK133" i="2"/>
  <c r="N133" i="2"/>
  <c r="BF133" i="2" s="1"/>
  <c r="BI129" i="2"/>
  <c r="BH129" i="2"/>
  <c r="BG129" i="2"/>
  <c r="BF129" i="2"/>
  <c r="BE129" i="2"/>
  <c r="AA129" i="2"/>
  <c r="Y129" i="2"/>
  <c r="W129" i="2"/>
  <c r="BK129" i="2"/>
  <c r="N129" i="2"/>
  <c r="BI127" i="2"/>
  <c r="BH127" i="2"/>
  <c r="BG127" i="2"/>
  <c r="BE127" i="2"/>
  <c r="AA127" i="2"/>
  <c r="AA126" i="2" s="1"/>
  <c r="Y127" i="2"/>
  <c r="Y126" i="2" s="1"/>
  <c r="W127" i="2"/>
  <c r="W126" i="2" s="1"/>
  <c r="W125" i="2" s="1"/>
  <c r="W124" i="2" s="1"/>
  <c r="AU89" i="1" s="1"/>
  <c r="BK127" i="2"/>
  <c r="BK126" i="2" s="1"/>
  <c r="N127" i="2"/>
  <c r="BF127" i="2" s="1"/>
  <c r="M121" i="2"/>
  <c r="F121" i="2"/>
  <c r="M120" i="2"/>
  <c r="F120" i="2"/>
  <c r="F118" i="2"/>
  <c r="F116" i="2"/>
  <c r="F114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7" i="2" s="1"/>
  <c r="BD89" i="1" s="1"/>
  <c r="BD88" i="1" s="1"/>
  <c r="BD87" i="1" s="1"/>
  <c r="W35" i="1" s="1"/>
  <c r="BH99" i="2"/>
  <c r="H36" i="2" s="1"/>
  <c r="BC89" i="1" s="1"/>
  <c r="BC88" i="1" s="1"/>
  <c r="BG99" i="2"/>
  <c r="H35" i="2" s="1"/>
  <c r="BB89" i="1" s="1"/>
  <c r="BB88" i="1" s="1"/>
  <c r="BE99" i="2"/>
  <c r="M33" i="2" s="1"/>
  <c r="AV89" i="1" s="1"/>
  <c r="M85" i="2"/>
  <c r="F85" i="2"/>
  <c r="M84" i="2"/>
  <c r="F84" i="2"/>
  <c r="F82" i="2"/>
  <c r="F80" i="2"/>
  <c r="F78" i="2"/>
  <c r="O16" i="2"/>
  <c r="E16" i="2"/>
  <c r="O15" i="2"/>
  <c r="O10" i="2"/>
  <c r="M118" i="2" s="1"/>
  <c r="F6" i="2"/>
  <c r="CK97" i="1"/>
  <c r="CJ97" i="1"/>
  <c r="CI97" i="1"/>
  <c r="CC97" i="1"/>
  <c r="CH97" i="1"/>
  <c r="CB97" i="1"/>
  <c r="CG97" i="1"/>
  <c r="CA97" i="1"/>
  <c r="CF97" i="1"/>
  <c r="BZ97" i="1"/>
  <c r="CE97" i="1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H94" i="1"/>
  <c r="CG94" i="1"/>
  <c r="CF94" i="1"/>
  <c r="BZ94" i="1"/>
  <c r="CE94" i="1"/>
  <c r="AM83" i="1"/>
  <c r="L83" i="1"/>
  <c r="AM82" i="1"/>
  <c r="L82" i="1"/>
  <c r="AM80" i="1"/>
  <c r="L80" i="1"/>
  <c r="L78" i="1"/>
  <c r="L77" i="1"/>
  <c r="AY88" i="1" l="1"/>
  <c r="BC87" i="1"/>
  <c r="Y125" i="2"/>
  <c r="Y124" i="2" s="1"/>
  <c r="N216" i="3"/>
  <c r="N98" i="3" s="1"/>
  <c r="BK215" i="3"/>
  <c r="N215" i="3" s="1"/>
  <c r="N97" i="3" s="1"/>
  <c r="AA125" i="2"/>
  <c r="AA124" i="2" s="1"/>
  <c r="BK128" i="3"/>
  <c r="N129" i="3"/>
  <c r="N91" i="3" s="1"/>
  <c r="Y123" i="4"/>
  <c r="Y122" i="4" s="1"/>
  <c r="BK123" i="4"/>
  <c r="AX88" i="1"/>
  <c r="BB87" i="1"/>
  <c r="AA128" i="3"/>
  <c r="AA127" i="3" s="1"/>
  <c r="AA123" i="4"/>
  <c r="AA122" i="4" s="1"/>
  <c r="W123" i="4"/>
  <c r="W122" i="4" s="1"/>
  <c r="AU91" i="1" s="1"/>
  <c r="AU88" i="1" s="1"/>
  <c r="AU87" i="1" s="1"/>
  <c r="BK125" i="2"/>
  <c r="N126" i="2"/>
  <c r="N91" i="2" s="1"/>
  <c r="N173" i="2"/>
  <c r="N95" i="2" s="1"/>
  <c r="M82" i="3"/>
  <c r="N131" i="4"/>
  <c r="BF131" i="4" s="1"/>
  <c r="N124" i="4"/>
  <c r="N91" i="4" s="1"/>
  <c r="M82" i="2"/>
  <c r="F85" i="3"/>
  <c r="N178" i="2"/>
  <c r="BF178" i="2" s="1"/>
  <c r="H33" i="3"/>
  <c r="AZ90" i="1" s="1"/>
  <c r="H33" i="2"/>
  <c r="AZ89" i="1" s="1"/>
  <c r="M82" i="4"/>
  <c r="W33" i="1" l="1"/>
  <c r="AX87" i="1"/>
  <c r="BK122" i="4"/>
  <c r="N122" i="4" s="1"/>
  <c r="N89" i="4" s="1"/>
  <c r="N123" i="4"/>
  <c r="N90" i="4" s="1"/>
  <c r="N125" i="2"/>
  <c r="N90" i="2" s="1"/>
  <c r="BK124" i="2"/>
  <c r="N124" i="2" s="1"/>
  <c r="N89" i="2" s="1"/>
  <c r="AZ88" i="1"/>
  <c r="W34" i="1"/>
  <c r="AY87" i="1"/>
  <c r="N128" i="3"/>
  <c r="N90" i="3" s="1"/>
  <c r="BK127" i="3"/>
  <c r="N127" i="3" s="1"/>
  <c r="N89" i="3" s="1"/>
  <c r="N100" i="4" l="1"/>
  <c r="BF100" i="4" s="1"/>
  <c r="N101" i="4"/>
  <c r="BF101" i="4" s="1"/>
  <c r="N97" i="4"/>
  <c r="N102" i="4"/>
  <c r="BF102" i="4" s="1"/>
  <c r="N98" i="4"/>
  <c r="BF98" i="4" s="1"/>
  <c r="M28" i="4"/>
  <c r="N99" i="4"/>
  <c r="BF99" i="4" s="1"/>
  <c r="AV88" i="1"/>
  <c r="AZ87" i="1"/>
  <c r="N106" i="3"/>
  <c r="BF106" i="3" s="1"/>
  <c r="N102" i="3"/>
  <c r="N107" i="3"/>
  <c r="BF107" i="3" s="1"/>
  <c r="N103" i="3"/>
  <c r="BF103" i="3" s="1"/>
  <c r="M28" i="3"/>
  <c r="N104" i="3"/>
  <c r="BF104" i="3" s="1"/>
  <c r="N105" i="3"/>
  <c r="BF105" i="3" s="1"/>
  <c r="N101" i="2"/>
  <c r="BF101" i="2" s="1"/>
  <c r="N102" i="2"/>
  <c r="BF102" i="2" s="1"/>
  <c r="N103" i="2"/>
  <c r="BF103" i="2" s="1"/>
  <c r="N99" i="2"/>
  <c r="N104" i="2"/>
  <c r="BF104" i="2" s="1"/>
  <c r="N100" i="2"/>
  <c r="BF100" i="2" s="1"/>
  <c r="M28" i="2"/>
  <c r="N98" i="2" l="1"/>
  <c r="BF99" i="2"/>
  <c r="N101" i="3"/>
  <c r="BF102" i="3"/>
  <c r="BF97" i="4"/>
  <c r="N96" i="4"/>
  <c r="AV87" i="1"/>
  <c r="M34" i="4" l="1"/>
  <c r="AW91" i="1" s="1"/>
  <c r="AT91" i="1" s="1"/>
  <c r="H34" i="4"/>
  <c r="BA91" i="1" s="1"/>
  <c r="M29" i="3"/>
  <c r="L109" i="3"/>
  <c r="H34" i="3"/>
  <c r="BA90" i="1" s="1"/>
  <c r="M34" i="3"/>
  <c r="AW90" i="1" s="1"/>
  <c r="AT90" i="1" s="1"/>
  <c r="M34" i="2"/>
  <c r="AW89" i="1" s="1"/>
  <c r="AT89" i="1" s="1"/>
  <c r="H34" i="2"/>
  <c r="BA89" i="1" s="1"/>
  <c r="M29" i="4"/>
  <c r="L104" i="4"/>
  <c r="M29" i="2"/>
  <c r="L106" i="2"/>
  <c r="AS89" i="1" l="1"/>
  <c r="M31" i="2"/>
  <c r="AS91" i="1"/>
  <c r="M31" i="4"/>
  <c r="AS90" i="1"/>
  <c r="M31" i="3"/>
  <c r="BA88" i="1"/>
  <c r="AW88" i="1" l="1"/>
  <c r="AT88" i="1" s="1"/>
  <c r="BA87" i="1"/>
  <c r="AG90" i="1"/>
  <c r="AN90" i="1" s="1"/>
  <c r="L39" i="3"/>
  <c r="AG89" i="1"/>
  <c r="L39" i="2"/>
  <c r="AG91" i="1"/>
  <c r="AN91" i="1" s="1"/>
  <c r="L39" i="4"/>
  <c r="AS88" i="1"/>
  <c r="AS87" i="1" s="1"/>
  <c r="AN89" i="1" l="1"/>
  <c r="AG88" i="1"/>
  <c r="W32" i="1"/>
  <c r="AW87" i="1"/>
  <c r="AK32" i="1" l="1"/>
  <c r="AT87" i="1"/>
  <c r="AN88" i="1"/>
  <c r="AG87" i="1"/>
  <c r="AG94" i="1" l="1"/>
  <c r="AN87" i="1"/>
  <c r="AG96" i="1"/>
  <c r="AG95" i="1"/>
  <c r="AG97" i="1"/>
  <c r="AK26" i="1"/>
  <c r="CD97" i="1" l="1"/>
  <c r="AV97" i="1"/>
  <c r="BY97" i="1" s="1"/>
  <c r="AV95" i="1"/>
  <c r="BY95" i="1" s="1"/>
  <c r="CD95" i="1"/>
  <c r="CD96" i="1"/>
  <c r="AV96" i="1"/>
  <c r="BY96" i="1" s="1"/>
  <c r="AG93" i="1"/>
  <c r="CD94" i="1"/>
  <c r="W31" i="1" s="1"/>
  <c r="AV94" i="1"/>
  <c r="BY94" i="1" s="1"/>
  <c r="AK31" i="1" l="1"/>
  <c r="AN97" i="1"/>
  <c r="AN96" i="1"/>
  <c r="AN95" i="1"/>
  <c r="AN94" i="1"/>
  <c r="AN93" i="1" s="1"/>
  <c r="AN99" i="1" s="1"/>
  <c r="AK27" i="1"/>
  <c r="AK29" i="1" s="1"/>
  <c r="AK37" i="1" s="1"/>
  <c r="AG99" i="1"/>
</calcChain>
</file>

<file path=xl/sharedStrings.xml><?xml version="1.0" encoding="utf-8"?>
<sst xmlns="http://schemas.openxmlformats.org/spreadsheetml/2006/main" count="2533" uniqueCount="511">
  <si>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</si>
  <si>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</si>
  <si>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</si>
  <si>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</si>
  <si>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</si>
  <si>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</si>
  <si>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</si>
  <si>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</si>
  <si>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</si>
  <si>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</si>
  <si>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</si>
  <si>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</si>
  <si>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</si>
  <si>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kp_1619-01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</si>
  <si>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</si>
  <si>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</si>
  <si>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AREÁL ŠPORTU A HIER JAMA</t>
  </si>
  <si>
    <t>JKSO:</t>
  </si>
  <si>
    <t>KS:</t>
  </si>
  <si>
    <t>Miesto:</t>
  </si>
  <si>
    <t>Areál Jama, Vígľašská ul., Bratislava-Petržalka</t>
  </si>
  <si>
    <t>Dátum:</t>
  </si>
  <si>
    <t>03.08.2016</t>
  </si>
  <si>
    <t>Objednávateľ:</t>
  </si>
  <si>
    <t>IČO:</t>
  </si>
  <si>
    <t>MČ Petržalka</t>
  </si>
  <si>
    <t>IČO DPH:</t>
  </si>
  <si>
    <t>Zhotoviteľ:</t>
  </si>
  <si>
    <t>Vyplň údaj</t>
  </si>
  <si>
    <t>Projektant:</t>
  </si>
  <si>
    <t>ING.ARCH.R.PORUBEC</t>
  </si>
  <si>
    <t>True</t>
  </si>
  <si>
    <t>0,01</t>
  </si>
  <si>
    <t>Spracovateľ:</t>
  </si>
  <si>
    <t>-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</si>
  <si>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</si>
  <si>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</si>
  <si>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</si>
  <si>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</si>
  <si>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</si>
  <si>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</si>
  <si>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</si>
  <si>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</si>
  <si>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</si>
  <si>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</si>
  <si>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</si>
  <si>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</si>
  <si>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</si>
  <si>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</si>
  <si>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</si>
  <si>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</si>
  <si>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</si>
  <si>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</si>
  <si>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</si>
  <si>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</si>
  <si>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</si>
  <si>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</si>
  <si>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</si>
  <si>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</si>
  <si>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</si>
  <si>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</si>
  <si>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</si>
  <si>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</si>
  <si>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</si>
  <si>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</si>
  <si>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</si>
  <si>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</si>
  <si>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</si>
  <si>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</si>
  <si>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</si>
  <si>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</si>
  <si>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</si>
  <si>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</si>
  <si>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</si>
  <si>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</si>
  <si>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</si>
  <si>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</si>
  <si>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</si>
  <si>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{759c18dc-60a2-4e5b-8003-ba712602167a}</t>
  </si>
  <si>
    <t>{00000000-0000-0000-0000-000000000000}</t>
  </si>
  <si>
    <t>1</t>
  </si>
  <si>
    <t>Stavebná časť</t>
  </si>
  <si>
    <t>{592ddf12-ae32-457f-8b28-a96925931605}</t>
  </si>
  <si>
    <t>1-1</t>
  </si>
  <si>
    <t>Búracie práce</t>
  </si>
  <si>
    <t>2</t>
  </si>
  <si>
    <t>{7045a9d0-d0a0-4d37-946d-c9f91d3bebde}</t>
  </si>
  <si>
    <t>1-2</t>
  </si>
  <si>
    <t>Navrhovaný stav</t>
  </si>
  <si>
    <t>{9e000eca-8d89-4406-8f79-b6357b723e7c}</t>
  </si>
  <si>
    <t>1-3</t>
  </si>
  <si>
    <t>VRN</t>
  </si>
  <si>
    <t>{9d0d1014-3c23-4876-99d0-4450fccc35be}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</si>
  <si>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</si>
  <si>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</si>
  <si>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</si>
  <si>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</si>
  <si>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</si>
  <si>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</si>
  <si>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</si>
  <si>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</si>
  <si>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</si>
  <si>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</si>
  <si>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zem_odkop</t>
  </si>
  <si>
    <t>m3</t>
  </si>
  <si>
    <t>101,265</t>
  </si>
  <si>
    <t>zem_jama_rucne</t>
  </si>
  <si>
    <t>3,469</t>
  </si>
  <si>
    <t>KRYCÍ LIST ROZPOČTU</t>
  </si>
  <si>
    <t>zem_ryha_rucne</t>
  </si>
  <si>
    <t>4,329</t>
  </si>
  <si>
    <t>zem_zasyp</t>
  </si>
  <si>
    <t>1,035</t>
  </si>
  <si>
    <t>Objekt:</t>
  </si>
  <si>
    <t>1 - Stavebná časť</t>
  </si>
  <si>
    <t>Časť:</t>
  </si>
  <si>
    <t>1-1 - Búracie práce</t>
  </si>
  <si>
    <t>Kovács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</si>
  <si>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</si>
  <si>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</si>
  <si>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</si>
  <si>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</si>
  <si>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</si>
  <si>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</si>
  <si>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</si>
  <si>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</si>
  <si>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</si>
  <si>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</si>
  <si>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</si>
  <si>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</si>
  <si>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VP -   Práce naviac</t>
  </si>
  <si>
    <t>2) Ostatné náklady</t>
  </si>
  <si>
    <t>GZS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</si>
  <si>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</si>
  <si>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</si>
  <si>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</si>
  <si>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</si>
  <si>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</si>
  <si>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</si>
  <si>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</si>
  <si>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</si>
  <si>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</si>
  <si>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</si>
  <si>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</si>
  <si>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</si>
  <si>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</si>
  <si>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</si>
  <si>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</si>
  <si>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</si>
  <si>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</si>
  <si>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</si>
  <si>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</si>
  <si>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</si>
  <si>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</si>
  <si>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</si>
  <si>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113107141</t>
  </si>
  <si>
    <t>Odstránenie krytuv ploche do 200 m2 asfaltového, hr. vrstvy do 50 mm,  -0,09800t</t>
  </si>
  <si>
    <t>m2</t>
  </si>
  <si>
    <t>4</t>
  </si>
  <si>
    <t>-1496150365</t>
  </si>
  <si>
    <t>871,5"B1</t>
  </si>
  <si>
    <t>VV</t>
  </si>
  <si>
    <t>122201101</t>
  </si>
  <si>
    <t>Odkopávka a prekopávka nezapažená v hornine 3, do 100 m3</t>
  </si>
  <si>
    <t>-427222809</t>
  </si>
  <si>
    <t>0,28*268,0"B2</t>
  </si>
  <si>
    <t>26,225"B3</t>
  </si>
  <si>
    <t>Súčet</t>
  </si>
  <si>
    <t>3</t>
  </si>
  <si>
    <t>122201109</t>
  </si>
  <si>
    <t>Odkopávky a prekopávky nezapažené. Príplatok k cenám za lepivosť horniny 3</t>
  </si>
  <si>
    <t>-18343355</t>
  </si>
  <si>
    <t>131211101</t>
  </si>
  <si>
    <t>Hĺbenie jám v  hornine tr.3 súdržných - ručným náradím</t>
  </si>
  <si>
    <t>505954526</t>
  </si>
  <si>
    <t>0,15*0,15*3,14*0,5*74</t>
  </si>
  <si>
    <t>0,3*0,3*0,5*19</t>
  </si>
  <si>
    <t>5</t>
  </si>
  <si>
    <t>131211119</t>
  </si>
  <si>
    <t>Príplatok za lepivosť pri hĺbení jám ručným náradím v hornine tr. 3</t>
  </si>
  <si>
    <t>-292136310</t>
  </si>
  <si>
    <t>6</t>
  </si>
  <si>
    <t>132211101</t>
  </si>
  <si>
    <t>Hĺbenie rýh šírky do 600 mm v  hornine tr.3 súdržných - ručným náradím</t>
  </si>
  <si>
    <t>-1077636605</t>
  </si>
  <si>
    <t>0,1*0,3*25,8"B7</t>
  </si>
  <si>
    <t>0,3*0,3*39,5"B9</t>
  </si>
  <si>
    <t>7</t>
  </si>
  <si>
    <t>162501102</t>
  </si>
  <si>
    <t xml:space="preserve">Vodorovné premiestnenie výkopku  po spevnenej ceste z  horniny tr.1-4, do 100 m3 na vzdialenosť do 3000 m </t>
  </si>
  <si>
    <t>-831381345</t>
  </si>
  <si>
    <t>zem_odkop+zem_jama_rucne+zem_ryha_rucne-zem_zasyp</t>
  </si>
  <si>
    <t>8</t>
  </si>
  <si>
    <t>162501105</t>
  </si>
  <si>
    <t>Vodorovné premiestnenie výkopku  po spevnenej ceste z  horniny tr.1-4, do 100 m3, príplatok k cene za každých ďalšich a začatých 1000 m</t>
  </si>
  <si>
    <t>-1630141194</t>
  </si>
  <si>
    <t>9</t>
  </si>
  <si>
    <t>167101101</t>
  </si>
  <si>
    <t>Nakladanie neuľahnutého výkopku z hornín tr.1-4 do 100 m3</t>
  </si>
  <si>
    <t>312395510</t>
  </si>
  <si>
    <t>10</t>
  </si>
  <si>
    <t>171209002</t>
  </si>
  <si>
    <t>Poplatok za skladovanie - zemina a kamenivo (17 05) ostatné</t>
  </si>
  <si>
    <t>t</t>
  </si>
  <si>
    <t>-882683536</t>
  </si>
  <si>
    <t>11</t>
  </si>
  <si>
    <t>174101001</t>
  </si>
  <si>
    <t>Zásyp sypaninou so zhutnením jám, šachiet, rýh, zárezov alebo okolo objektov do 100 m3</t>
  </si>
  <si>
    <t>9406194</t>
  </si>
  <si>
    <t>0,2*0,2*25,88</t>
  </si>
  <si>
    <t>12</t>
  </si>
  <si>
    <t>181101102</t>
  </si>
  <si>
    <t>Úprava pláne v zárezoch v hornine 1-4 so zhutnením</t>
  </si>
  <si>
    <t>891398348</t>
  </si>
  <si>
    <t>268,0+52,45</t>
  </si>
  <si>
    <t>13</t>
  </si>
  <si>
    <t>919735124</t>
  </si>
  <si>
    <t>Rezanie existujúceho betónového krytu alebo podkladu hĺbky nad 150 do 200 mm</t>
  </si>
  <si>
    <t>m</t>
  </si>
  <si>
    <t>-737898007</t>
  </si>
  <si>
    <t>0,3*4*19"B6</t>
  </si>
  <si>
    <t>25,8*2"B7</t>
  </si>
  <si>
    <t>14</t>
  </si>
  <si>
    <t>938902031</t>
  </si>
  <si>
    <t>Otryskanie degradovaného betónu vodou do 20 mm</t>
  </si>
  <si>
    <t>-1686553257</t>
  </si>
  <si>
    <t>185,480*0,2"B8 - predpoklad 20% z plochy</t>
  </si>
  <si>
    <t>15</t>
  </si>
  <si>
    <t>961043111</t>
  </si>
  <si>
    <t>Búranie základov z betónu prostého alebo preloženého kameňom,  -2,20000t</t>
  </si>
  <si>
    <t>-841918012</t>
  </si>
  <si>
    <t>0,5*0,5*0,8*12"B4</t>
  </si>
  <si>
    <t>16</t>
  </si>
  <si>
    <t>979081111</t>
  </si>
  <si>
    <t>Odvoz sutiny a vybúraných hmôt na skládku do 1 km</t>
  </si>
  <si>
    <t>-758060223</t>
  </si>
  <si>
    <t>17</t>
  </si>
  <si>
    <t>979081121</t>
  </si>
  <si>
    <t>Odvoz sutiny a vybúraných hmôt na skládku za každý ďalší 1 km</t>
  </si>
  <si>
    <t>-1707628552</t>
  </si>
  <si>
    <t>18</t>
  </si>
  <si>
    <t>979082111</t>
  </si>
  <si>
    <t>Vnútrostavenisková doprava sutiny a vybúraných hmôt do 10 m</t>
  </si>
  <si>
    <t>-1454195130</t>
  </si>
  <si>
    <t>19</t>
  </si>
  <si>
    <t>979082121</t>
  </si>
  <si>
    <t>Vnútrostavenisková doprava sutiny a vybúraných hmôt za každých ďalších 5 m</t>
  </si>
  <si>
    <t>-1984876820</t>
  </si>
  <si>
    <t>979089012</t>
  </si>
  <si>
    <t>Poplatok za skladovanie - betón, tehly, dlaždice (17 01 ), ostatné</t>
  </si>
  <si>
    <t>-2065158730</t>
  </si>
  <si>
    <t>21</t>
  </si>
  <si>
    <t>979089212</t>
  </si>
  <si>
    <t>Poplatok za skladovanie - bitúmenové zmesi, uholný decht, dechtové výrobky (17 03 ), ostatné</t>
  </si>
  <si>
    <t>-1238611871</t>
  </si>
  <si>
    <t>22</t>
  </si>
  <si>
    <t>979089612</t>
  </si>
  <si>
    <t>Poplatok za skladovanie - iné odpady zo stavieb a demolácií (17 09), ostatné</t>
  </si>
  <si>
    <t>-73990643</t>
  </si>
  <si>
    <t>23</t>
  </si>
  <si>
    <t>979089713</t>
  </si>
  <si>
    <t>Prenájom kontajneru 7 m3</t>
  </si>
  <si>
    <t>ks</t>
  </si>
  <si>
    <t>770315449</t>
  </si>
  <si>
    <t>24</t>
  </si>
  <si>
    <t>998222012</t>
  </si>
  <si>
    <t>Presun hmôt na spevnených plochách s krytom z kameniva (8233, 8235) pre akékoľvek dľžky</t>
  </si>
  <si>
    <t>-1915631555</t>
  </si>
  <si>
    <t>25</t>
  </si>
  <si>
    <t>767996801</t>
  </si>
  <si>
    <t>Demontáž ostatných doplnkov stavieb s hmotnosťou jednotlivých dielov konštrukcií do 50 kg,  -0,00100t</t>
  </si>
  <si>
    <t>kg</t>
  </si>
  <si>
    <t>390928234</t>
  </si>
  <si>
    <t>250"B4 predpokladaná hmotnosť</t>
  </si>
  <si>
    <t>26</t>
  </si>
  <si>
    <t>998767201</t>
  </si>
  <si>
    <t>Presun hmôt pre kovové stavebné doplnkové konštrukcie v objektoch výšky do 6 m</t>
  </si>
  <si>
    <t>%</t>
  </si>
  <si>
    <t>1843950534</t>
  </si>
  <si>
    <t>VP - Práce naviac</t>
  </si>
  <si>
    <t>PN</t>
  </si>
  <si>
    <t>S1</t>
  </si>
  <si>
    <t>657</t>
  </si>
  <si>
    <t>S2</t>
  </si>
  <si>
    <t>188</t>
  </si>
  <si>
    <t>S3</t>
  </si>
  <si>
    <t>381</t>
  </si>
  <si>
    <t>S4</t>
  </si>
  <si>
    <t>104</t>
  </si>
  <si>
    <t>1-2 - Navrhovaný stav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</si>
  <si>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</si>
  <si>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</si>
  <si>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</si>
  <si>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</si>
  <si>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>215901101.R</t>
  </si>
  <si>
    <t>Zhutnenie podložia min. 25 Mpa</t>
  </si>
  <si>
    <t>1489737717</t>
  </si>
  <si>
    <t>271573001</t>
  </si>
  <si>
    <t>Násyp pod základové  konštrukcie so zhutnením zo štrkopiesku fr.0-32 mm</t>
  </si>
  <si>
    <t>2087258981</t>
  </si>
  <si>
    <t>0,1*0,3*0,3*19</t>
  </si>
  <si>
    <t>0,1*0,15*0,15*3,14*74</t>
  </si>
  <si>
    <t>275313711.R</t>
  </si>
  <si>
    <t>Zakladanie pre športovo herné prvky</t>
  </si>
  <si>
    <t>súb</t>
  </si>
  <si>
    <t>754070344</t>
  </si>
  <si>
    <t>1"spôsob a materiál zakladania sa upresní po výbere presného typu športovo herných prvkov</t>
  </si>
  <si>
    <t>338171112</t>
  </si>
  <si>
    <t>Osadenie stĺpika oceľového plotového do výšky 2.00m so zabetónovaním</t>
  </si>
  <si>
    <t>-346567553</t>
  </si>
  <si>
    <t>19+74</t>
  </si>
  <si>
    <t>M</t>
  </si>
  <si>
    <t>5535850016.R</t>
  </si>
  <si>
    <t>Stĺpik pre osadenie do betónových pätiek</t>
  </si>
  <si>
    <t>-2014996855</t>
  </si>
  <si>
    <t>Povrchová úprava: pozinkovaná,Priemer   stĺpika : 48 mm, rúrky   : 38 mm, Stĺpik sa dodáva s PVC čiapkou.</t>
  </si>
  <si>
    <t>P</t>
  </si>
  <si>
    <t>564801111</t>
  </si>
  <si>
    <t>Podklad zo štrkodrviny s rozprestretím a zhutnením, po zhutnení hr. 30 mm</t>
  </si>
  <si>
    <t>-1072705549</t>
  </si>
  <si>
    <t>564851114</t>
  </si>
  <si>
    <t>Podklad zo štrkodrviny s rozprestretím a zhutnením, po zhutnení hr. 180 mm</t>
  </si>
  <si>
    <t>1798358504</t>
  </si>
  <si>
    <t>589100011.R</t>
  </si>
  <si>
    <t>Položenie športového povrchu polyuretánového farebného EPDM</t>
  </si>
  <si>
    <t>-101650160</t>
  </si>
  <si>
    <t>Medzisúčet</t>
  </si>
  <si>
    <t>2841288120.R</t>
  </si>
  <si>
    <t>Polyuretánový povrch EPDM granulát</t>
  </si>
  <si>
    <t>1119632202</t>
  </si>
  <si>
    <t>589100011.R2</t>
  </si>
  <si>
    <t>Príplatok za ferebné riešenie plošných prvkov</t>
  </si>
  <si>
    <t>38571240</t>
  </si>
  <si>
    <t>Plošný prvok EPDM - "Skok do diaľky"</t>
  </si>
  <si>
    <t>Plošný prvok EPDM - "Stopy"</t>
  </si>
  <si>
    <t>2D, 3D prvky EPDM - "Kopec"</t>
  </si>
  <si>
    <t>Plošný prvok EPDM - "Bludisko"</t>
  </si>
  <si>
    <t>Plošný prvok EPDM - "Slimák"</t>
  </si>
  <si>
    <t>Plošný prvok EPDM - "Bežecká dráha"</t>
  </si>
  <si>
    <t xml:space="preserve">Plošný prvok EPDM - "Skákacia škôlka" </t>
  </si>
  <si>
    <t>Plošný prvok EPDM - "Mierka skoku"</t>
  </si>
  <si>
    <t>589100012.R</t>
  </si>
  <si>
    <t>Položenie športového povrchu polyuretánového čierneho SBR</t>
  </si>
  <si>
    <t>-1320098143</t>
  </si>
  <si>
    <t>S2+S3</t>
  </si>
  <si>
    <t>2841288160.R</t>
  </si>
  <si>
    <t>Polyuretánový povrch SBR granulát</t>
  </si>
  <si>
    <t>-238162132</t>
  </si>
  <si>
    <t>622463024.R</t>
  </si>
  <si>
    <t>PENECO KONTAKT - adhézny mostík</t>
  </si>
  <si>
    <t>-1279731924</t>
  </si>
  <si>
    <t>622491504.R</t>
  </si>
  <si>
    <t>ECOLOR BKH - akrylová farba na betón</t>
  </si>
  <si>
    <t>-1728484684</t>
  </si>
  <si>
    <t>632440031.R</t>
  </si>
  <si>
    <t>Penetračný náter</t>
  </si>
  <si>
    <t>-733274688</t>
  </si>
  <si>
    <t>S1+S3</t>
  </si>
  <si>
    <t>917862112</t>
  </si>
  <si>
    <t>Osadenie chodník. obrubníka betónového stojatého do lôžka z betónu prosteho tr. C 16/20 s bočnou oporou</t>
  </si>
  <si>
    <t>1715939034</t>
  </si>
  <si>
    <t>65,70</t>
  </si>
  <si>
    <t>5922902940.R</t>
  </si>
  <si>
    <t>Obrubník parkový 100/20/5 cm</t>
  </si>
  <si>
    <t>2119102285</t>
  </si>
  <si>
    <t>936104212</t>
  </si>
  <si>
    <t>Osadenie odpadkového koša kotevnými skrutkami na pevný podklad</t>
  </si>
  <si>
    <t>2080012659</t>
  </si>
  <si>
    <t>5538168047.R</t>
  </si>
  <si>
    <t xml:space="preserve">Smetný kôš </t>
  </si>
  <si>
    <t>254444295</t>
  </si>
  <si>
    <t>936124122</t>
  </si>
  <si>
    <t xml:space="preserve">Osadenie parkovej lavičky kotvenými skrutkami bez zabetonovánia nôh na pevný podklad      </t>
  </si>
  <si>
    <t>-1413655019</t>
  </si>
  <si>
    <t>5538168001.R</t>
  </si>
  <si>
    <t>Lavica bez operadla 1850x500 mm</t>
  </si>
  <si>
    <t>-1567911294</t>
  </si>
  <si>
    <t>5538168003.R</t>
  </si>
  <si>
    <t>Lavica s operadlom 1850x650 mm</t>
  </si>
  <si>
    <t>774100967</t>
  </si>
  <si>
    <t>Cena nezahŕňa:kotviacie prvky, spodnú stavbu. Štandardná farebnosť tropických drevených lamiel: prírodná. Štandardná farebnosť konštrukcie: hliníková zliatina v pohľadovom stave.</t>
  </si>
  <si>
    <t>5538168010.R</t>
  </si>
  <si>
    <t>Kompozitová lavica 2000x500 mm</t>
  </si>
  <si>
    <t>36696530</t>
  </si>
  <si>
    <t>936174312</t>
  </si>
  <si>
    <t xml:space="preserve">Osadenie stojana na bicykle kotvenými skrutkami bez zabetonovánia nôh na pevný podklad      </t>
  </si>
  <si>
    <t>1933954604</t>
  </si>
  <si>
    <t>5538168123.R</t>
  </si>
  <si>
    <t>Stojan na bicykle dl. 3 m</t>
  </si>
  <si>
    <t>125154550</t>
  </si>
  <si>
    <t>936940001.R</t>
  </si>
  <si>
    <t>Doprava a montáž športovo herných prvkov</t>
  </si>
  <si>
    <t>1224818499</t>
  </si>
  <si>
    <t>27</t>
  </si>
  <si>
    <t>5538172081.2</t>
  </si>
  <si>
    <t xml:space="preserve">2 - Pás + chôdza + surf </t>
  </si>
  <si>
    <t>830504863</t>
  </si>
  <si>
    <t>28</t>
  </si>
  <si>
    <t>5538172081.3</t>
  </si>
  <si>
    <t>3 - Elipsovité zariadenie</t>
  </si>
  <si>
    <t>1740205687</t>
  </si>
  <si>
    <t>29</t>
  </si>
  <si>
    <t>5538172081.4</t>
  </si>
  <si>
    <t>4 - tréning s vlastnou váhou - zostava</t>
  </si>
  <si>
    <t>zostava</t>
  </si>
  <si>
    <t>-1467101024</t>
  </si>
  <si>
    <t>30</t>
  </si>
  <si>
    <t>5538172081.5</t>
  </si>
  <si>
    <t>5 - Dráha na rovnováhu - zostava</t>
  </si>
  <si>
    <t>107868320</t>
  </si>
  <si>
    <t>31</t>
  </si>
  <si>
    <t>5538172081.6</t>
  </si>
  <si>
    <t>6 - Pirueta</t>
  </si>
  <si>
    <t>1759269197</t>
  </si>
  <si>
    <t>32</t>
  </si>
  <si>
    <t>5538172081.7</t>
  </si>
  <si>
    <t>7 - Kolíková dráha s kladinami - zostava</t>
  </si>
  <si>
    <t>-129432889</t>
  </si>
  <si>
    <t>33</t>
  </si>
  <si>
    <t>5538172081.8</t>
  </si>
  <si>
    <t>8 - Koliková dráha - zostava</t>
  </si>
  <si>
    <t>1077190125</t>
  </si>
  <si>
    <t>34</t>
  </si>
  <si>
    <t>5538172081.9</t>
  </si>
  <si>
    <t>9 - Skokanský mostík</t>
  </si>
  <si>
    <t>1431991720</t>
  </si>
  <si>
    <t>35</t>
  </si>
  <si>
    <t>5538172081.10</t>
  </si>
  <si>
    <t xml:space="preserve">10 - Set lezeckých chytov </t>
  </si>
  <si>
    <t>set</t>
  </si>
  <si>
    <t>1967722096</t>
  </si>
  <si>
    <t>36</t>
  </si>
  <si>
    <t>5538172081.11</t>
  </si>
  <si>
    <t>11 - Pyramída z lanovej siete</t>
  </si>
  <si>
    <t>1576067570</t>
  </si>
  <si>
    <t>37</t>
  </si>
  <si>
    <t>5538172081.12</t>
  </si>
  <si>
    <t>12 - Floorbalová bránka 110 x 78 x 90 cm</t>
  </si>
  <si>
    <t>-359256316</t>
  </si>
  <si>
    <t>38</t>
  </si>
  <si>
    <t>936941122</t>
  </si>
  <si>
    <t>Osadenie orientačného systému so zabetónovaním</t>
  </si>
  <si>
    <t>2018931849</t>
  </si>
  <si>
    <t>39</t>
  </si>
  <si>
    <t>5538169300.R</t>
  </si>
  <si>
    <t>Informačná tabuľa 1200x1600 mm</t>
  </si>
  <si>
    <t>-1862121433</t>
  </si>
  <si>
    <t>40</t>
  </si>
  <si>
    <t>952902110.R</t>
  </si>
  <si>
    <t>Čistenie povrchu</t>
  </si>
  <si>
    <t>-1821516155</t>
  </si>
  <si>
    <t>S1+S3+S4</t>
  </si>
  <si>
    <t>41</t>
  </si>
  <si>
    <t>959941122.R</t>
  </si>
  <si>
    <t>Chemická kotva</t>
  </si>
  <si>
    <t>-845231107</t>
  </si>
  <si>
    <t>9*4</t>
  </si>
  <si>
    <t>HILTI HIT HY 200</t>
  </si>
  <si>
    <t>HILTY HIT-V-R</t>
  </si>
  <si>
    <t>42</t>
  </si>
  <si>
    <t>-907735936</t>
  </si>
  <si>
    <t>43</t>
  </si>
  <si>
    <t>767916310</t>
  </si>
  <si>
    <t xml:space="preserve">Montáž oplotenia panelového, poplastovaného na pozinkovanej oceli na stĺpiky, výšky do 1,0 m   </t>
  </si>
  <si>
    <t>-1316636310</t>
  </si>
  <si>
    <t>44</t>
  </si>
  <si>
    <t>5535850011.R</t>
  </si>
  <si>
    <t>Plotový dielec 2000x1000 mm</t>
  </si>
  <si>
    <t>kus</t>
  </si>
  <si>
    <t>2053901615</t>
  </si>
  <si>
    <t>45</t>
  </si>
  <si>
    <t>767916510</t>
  </si>
  <si>
    <t xml:space="preserve">Osadenie stĺpika poplastovaného na pozinkovanej oceli na platni, výšky do 1,0 m   </t>
  </si>
  <si>
    <t>-922732905</t>
  </si>
  <si>
    <t>46</t>
  </si>
  <si>
    <t>5535850022.R</t>
  </si>
  <si>
    <t>Stĺpik osadenie na platni, 1,0 m</t>
  </si>
  <si>
    <t>682321717</t>
  </si>
  <si>
    <t>47</t>
  </si>
  <si>
    <t>767920220</t>
  </si>
  <si>
    <t>Montáž vrát a vrátok k oploteniu osadzovaných na stĺpiky oceľové, s plochou jednotlivo nad 2 do 4 m2</t>
  </si>
  <si>
    <t>1821802911</t>
  </si>
  <si>
    <t>48</t>
  </si>
  <si>
    <t>5534371000.R</t>
  </si>
  <si>
    <t>Bránka</t>
  </si>
  <si>
    <t>1800440045</t>
  </si>
  <si>
    <t>49</t>
  </si>
  <si>
    <t>-344122622</t>
  </si>
  <si>
    <t>1-3 - VRN</t>
  </si>
  <si>
    <t>VRN - Vedľajšie rozpočtové náklady</t>
  </si>
  <si>
    <t xml:space="preserve">    VRN06 - Zariadenie staveniska</t>
  </si>
  <si>
    <t xml:space="preserve">    VRN07 - Dopravné náklady</t>
  </si>
  <si>
    <t xml:space="preserve">    VRN15 - Náklady vzniknuté z titulu tzv. „Vyššia moc“</t>
  </si>
  <si>
    <t>000600021</t>
  </si>
  <si>
    <t>Zariadenie staveniska - prevádzkové oplotenie staveniska</t>
  </si>
  <si>
    <t>eur</t>
  </si>
  <si>
    <t>1024</t>
  </si>
  <si>
    <t>999871024</t>
  </si>
  <si>
    <t>000700011</t>
  </si>
  <si>
    <t>Dopravné náklady - mimostavenisková doprava objektivizácia dopravných nákladov materiálov</t>
  </si>
  <si>
    <t>-1969142361</t>
  </si>
  <si>
    <t>001500001</t>
  </si>
  <si>
    <t>Ostatné náklady stavby - náklady vzniknuté z titulu tzv. „vyššia moc“ - bez rozlíšenia</t>
  </si>
  <si>
    <t>-1373078672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</si>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</sst>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color rgb="FF800080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2" fillId="0" borderId="16" xfId="0" applyNumberFormat="1" applyFont="1" applyBorder="1" applyAlignment="1">
      <alignment vertical="center"/>
    </xf>
    <xf numFmtId="4" fontId="22" fillId="0" borderId="17" xfId="0" applyNumberFormat="1" applyFont="1" applyBorder="1" applyAlignment="1">
      <alignment vertical="center"/>
    </xf>
    <xf numFmtId="166" fontId="22" fillId="0" borderId="17" xfId="0" applyNumberFormat="1" applyFont="1" applyBorder="1" applyAlignment="1">
      <alignment vertical="center"/>
    </xf>
    <xf numFmtId="4" fontId="22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167" fontId="36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/>
    <xf numFmtId="0" fontId="15" fillId="0" borderId="0" xfId="0" applyFont="1" applyBorder="1" applyAlignment="1">
      <alignment horizontal="center" vertical="center"/>
    </xf>
    <xf numFmtId="0" fontId="0" fillId="0" borderId="0" xfId="0" applyBorder="1"/>
    <xf numFmtId="0" fontId="18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4" fontId="20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6" fillId="0" borderId="0" xfId="0" applyNumberFormat="1" applyFont="1" applyBorder="1" applyAlignment="1"/>
    <xf numFmtId="4" fontId="33" fillId="0" borderId="0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vertical="center"/>
      <protection locked="0"/>
    </xf>
    <xf numFmtId="0" fontId="0" fillId="0" borderId="25" xfId="0" applyFont="1" applyBorder="1" applyAlignment="1">
      <alignment vertical="center"/>
    </xf>
    <xf numFmtId="167" fontId="0" fillId="0" borderId="25" xfId="0" applyNumberFormat="1" applyFont="1" applyBorder="1" applyAlignment="1">
      <alignment vertical="center"/>
    </xf>
    <xf numFmtId="167" fontId="25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8" fillId="0" borderId="25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vertical="center"/>
      <protection locked="0"/>
    </xf>
    <xf numFmtId="167" fontId="38" fillId="4" borderId="25" xfId="0" applyNumberFormat="1" applyFont="1" applyFill="1" applyBorder="1" applyAlignment="1" applyProtection="1">
      <alignment vertical="center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39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42" fillId="0" borderId="0" xfId="1" applyFont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</xf>
    <xf numFmtId="0" fontId="44" fillId="2" borderId="0" xfId="0" applyFont="1" applyFill="1" applyAlignment="1" applyProtection="1">
      <alignment vertical="center"/>
    </xf>
    <xf numFmtId="0" fontId="43" fillId="2" borderId="0" xfId="0" applyFont="1" applyFill="1" applyAlignment="1" applyProtection="1">
      <alignment horizontal="left" vertical="center"/>
    </xf>
    <xf numFmtId="0" fontId="45" fillId="2" borderId="0" xfId="1" applyFont="1" applyFill="1" applyAlignment="1" applyProtection="1">
      <alignment vertical="center"/>
    </xf>
    <xf numFmtId="0" fontId="0" fillId="2" borderId="0" xfId="0" applyFill="1" applyProtection="1"/>
    <xf numFmtId="0" fontId="45" fillId="2" borderId="0" xfId="1" applyFont="1" applyFill="1" applyAlignment="1" applyProtection="1">
      <alignment horizontal="center" vertical="center"/>
    </xf>
  </cellXfs>
  <cellStyles count="2">
    <cellStyle name="Hivatkozás" xfId="1" builtinId="8"/>
    <cellStyle name="Normá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_CENKROS\CENKROSData\System\Temp\rad958A8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_CENKROS\CENKROSData\System\Temp\radD2628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_CENKROS\CENKROSData\System\Temp\rad1957A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_CENKROS\CENKROSData\System\Temp\radF1D66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Kép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Kép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Kép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Kép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0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312" t="s">
        <v>0</v>
      </c>
      <c r="B1" s="313"/>
      <c r="C1" s="313"/>
      <c r="D1" s="314" t="s">
        <v>1</v>
      </c>
      <c r="E1" s="313"/>
      <c r="F1" s="313"/>
      <c r="G1" s="313"/>
      <c r="H1" s="313"/>
      <c r="I1" s="313"/>
      <c r="J1" s="313"/>
      <c r="K1" s="315" t="s">
        <v>504</v>
      </c>
      <c r="L1" s="315"/>
      <c r="M1" s="315"/>
      <c r="N1" s="315"/>
      <c r="O1" s="315"/>
      <c r="P1" s="315"/>
      <c r="Q1" s="315"/>
      <c r="R1" s="315"/>
      <c r="S1" s="315"/>
      <c r="T1" s="313"/>
      <c r="U1" s="313"/>
      <c r="V1" s="313"/>
      <c r="W1" s="315" t="s">
        <v>505</v>
      </c>
      <c r="X1" s="315"/>
      <c r="Y1" s="315"/>
      <c r="Z1" s="315"/>
      <c r="AA1" s="315"/>
      <c r="AB1" s="315"/>
      <c r="AC1" s="315"/>
      <c r="AD1" s="315"/>
      <c r="AE1" s="315"/>
      <c r="AF1" s="315"/>
      <c r="AG1" s="313"/>
      <c r="AH1" s="3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2</v>
      </c>
      <c r="BB1" s="15" t="s">
        <v>3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4</v>
      </c>
      <c r="BU1" s="17" t="s">
        <v>4</v>
      </c>
    </row>
    <row r="2" spans="1:73" ht="36.950000000000003" customHeight="1" x14ac:dyDescent="0.3">
      <c r="C2" s="215" t="s">
        <v>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R2" s="259" t="s">
        <v>6</v>
      </c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S2" s="18" t="s">
        <v>7</v>
      </c>
      <c r="BT2" s="18" t="s">
        <v>8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7</v>
      </c>
      <c r="BT3" s="18" t="s">
        <v>8</v>
      </c>
    </row>
    <row r="4" spans="1:73" ht="36.950000000000003" customHeight="1" x14ac:dyDescent="0.3">
      <c r="B4" s="22"/>
      <c r="C4" s="217" t="s">
        <v>9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4"/>
      <c r="AS4" s="25" t="s">
        <v>10</v>
      </c>
      <c r="BE4" s="26" t="s">
        <v>11</v>
      </c>
      <c r="BS4" s="18" t="s">
        <v>7</v>
      </c>
    </row>
    <row r="5" spans="1:73" ht="14.45" customHeight="1" x14ac:dyDescent="0.3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22" t="s">
        <v>13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3"/>
      <c r="AQ5" s="24"/>
      <c r="BE5" s="219" t="s">
        <v>14</v>
      </c>
      <c r="BS5" s="18" t="s">
        <v>7</v>
      </c>
    </row>
    <row r="6" spans="1:73" ht="36.950000000000003" customHeight="1" x14ac:dyDescent="0.3">
      <c r="B6" s="22"/>
      <c r="C6" s="23"/>
      <c r="D6" s="29" t="s">
        <v>15</v>
      </c>
      <c r="E6" s="23"/>
      <c r="F6" s="23"/>
      <c r="G6" s="23"/>
      <c r="H6" s="23"/>
      <c r="I6" s="23"/>
      <c r="J6" s="23"/>
      <c r="K6" s="223" t="s">
        <v>16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3"/>
      <c r="AQ6" s="24"/>
      <c r="BE6" s="216"/>
      <c r="BS6" s="18" t="s">
        <v>7</v>
      </c>
    </row>
    <row r="7" spans="1:73" ht="14.45" customHeight="1" x14ac:dyDescent="0.3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3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3</v>
      </c>
      <c r="AO7" s="23"/>
      <c r="AP7" s="23"/>
      <c r="AQ7" s="24"/>
      <c r="BE7" s="216"/>
      <c r="BS7" s="18" t="s">
        <v>7</v>
      </c>
    </row>
    <row r="8" spans="1:73" ht="14.45" customHeight="1" x14ac:dyDescent="0.3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31" t="s">
        <v>22</v>
      </c>
      <c r="AO8" s="23"/>
      <c r="AP8" s="23"/>
      <c r="AQ8" s="24"/>
      <c r="BE8" s="216"/>
      <c r="BS8" s="18" t="s">
        <v>7</v>
      </c>
    </row>
    <row r="9" spans="1:73" ht="14.45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4"/>
      <c r="BE9" s="216"/>
      <c r="BS9" s="18" t="s">
        <v>7</v>
      </c>
    </row>
    <row r="10" spans="1:73" ht="14.45" customHeight="1" x14ac:dyDescent="0.3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3</v>
      </c>
      <c r="AO10" s="23"/>
      <c r="AP10" s="23"/>
      <c r="AQ10" s="24"/>
      <c r="BE10" s="216"/>
      <c r="BS10" s="18" t="s">
        <v>7</v>
      </c>
    </row>
    <row r="11" spans="1:73" ht="18.399999999999999" customHeight="1" x14ac:dyDescent="0.3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3</v>
      </c>
      <c r="AO11" s="23"/>
      <c r="AP11" s="23"/>
      <c r="AQ11" s="24"/>
      <c r="BE11" s="216"/>
      <c r="BS11" s="18" t="s">
        <v>7</v>
      </c>
    </row>
    <row r="12" spans="1:73" ht="6.95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4"/>
      <c r="BE12" s="216"/>
      <c r="BS12" s="18" t="s">
        <v>7</v>
      </c>
    </row>
    <row r="13" spans="1:73" ht="14.45" customHeight="1" x14ac:dyDescent="0.3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4"/>
      <c r="BE13" s="216"/>
      <c r="BS13" s="18" t="s">
        <v>7</v>
      </c>
    </row>
    <row r="14" spans="1:73" x14ac:dyDescent="0.3">
      <c r="B14" s="22"/>
      <c r="C14" s="23"/>
      <c r="D14" s="23"/>
      <c r="E14" s="224" t="s">
        <v>28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30" t="s">
        <v>26</v>
      </c>
      <c r="AL14" s="23"/>
      <c r="AM14" s="23"/>
      <c r="AN14" s="32" t="s">
        <v>28</v>
      </c>
      <c r="AO14" s="23"/>
      <c r="AP14" s="23"/>
      <c r="AQ14" s="24"/>
      <c r="BE14" s="216"/>
      <c r="BS14" s="18" t="s">
        <v>7</v>
      </c>
    </row>
    <row r="15" spans="1:73" ht="6.9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4"/>
      <c r="BE15" s="216"/>
      <c r="BS15" s="18" t="s">
        <v>4</v>
      </c>
    </row>
    <row r="16" spans="1:73" ht="14.45" customHeight="1" x14ac:dyDescent="0.3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3</v>
      </c>
      <c r="AO16" s="23"/>
      <c r="AP16" s="23"/>
      <c r="AQ16" s="24"/>
      <c r="BE16" s="216"/>
      <c r="BS16" s="18" t="s">
        <v>4</v>
      </c>
    </row>
    <row r="17" spans="2:71" ht="18.399999999999999" customHeight="1" x14ac:dyDescent="0.3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3</v>
      </c>
      <c r="AO17" s="23"/>
      <c r="AP17" s="23"/>
      <c r="AQ17" s="24"/>
      <c r="BE17" s="216"/>
      <c r="BS17" s="18" t="s">
        <v>31</v>
      </c>
    </row>
    <row r="18" spans="2:71" ht="6.9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4"/>
      <c r="BE18" s="216"/>
      <c r="BS18" s="18" t="s">
        <v>32</v>
      </c>
    </row>
    <row r="19" spans="2:71" ht="14.45" customHeight="1" x14ac:dyDescent="0.3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3</v>
      </c>
      <c r="AO19" s="23"/>
      <c r="AP19" s="23"/>
      <c r="AQ19" s="24"/>
      <c r="BE19" s="216"/>
      <c r="BS19" s="18" t="s">
        <v>32</v>
      </c>
    </row>
    <row r="20" spans="2:71" ht="18.399999999999999" customHeight="1" x14ac:dyDescent="0.3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3</v>
      </c>
      <c r="AO20" s="23"/>
      <c r="AP20" s="23"/>
      <c r="AQ20" s="24"/>
      <c r="BE20" s="216"/>
    </row>
    <row r="21" spans="2:71" ht="6.95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4"/>
      <c r="BE21" s="216"/>
    </row>
    <row r="22" spans="2:71" x14ac:dyDescent="0.3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4"/>
      <c r="BE22" s="216"/>
    </row>
    <row r="23" spans="2:71" ht="22.5" customHeight="1" x14ac:dyDescent="0.3">
      <c r="B23" s="22"/>
      <c r="C23" s="23"/>
      <c r="D23" s="23"/>
      <c r="E23" s="225" t="s">
        <v>3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3"/>
      <c r="AP23" s="23"/>
      <c r="AQ23" s="24"/>
      <c r="BE23" s="216"/>
    </row>
    <row r="24" spans="2:71" ht="6.95" customHeight="1" x14ac:dyDescent="0.3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4"/>
      <c r="BE24" s="216"/>
    </row>
    <row r="25" spans="2:71" ht="6.95" customHeight="1" x14ac:dyDescent="0.3">
      <c r="B25" s="22"/>
      <c r="C25" s="2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3"/>
      <c r="AQ25" s="24"/>
      <c r="BE25" s="216"/>
    </row>
    <row r="26" spans="2:71" ht="14.45" customHeight="1" x14ac:dyDescent="0.3">
      <c r="B26" s="22"/>
      <c r="C26" s="23"/>
      <c r="D26" s="34" t="s">
        <v>36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26">
        <f>ROUND(AG87,2)</f>
        <v>0</v>
      </c>
      <c r="AL26" s="218"/>
      <c r="AM26" s="218"/>
      <c r="AN26" s="218"/>
      <c r="AO26" s="218"/>
      <c r="AP26" s="23"/>
      <c r="AQ26" s="24"/>
      <c r="BE26" s="216"/>
    </row>
    <row r="27" spans="2:71" ht="14.45" customHeight="1" x14ac:dyDescent="0.3">
      <c r="B27" s="22"/>
      <c r="C27" s="23"/>
      <c r="D27" s="34" t="s">
        <v>37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26">
        <f>ROUND(AG93,2)</f>
        <v>0</v>
      </c>
      <c r="AL27" s="218"/>
      <c r="AM27" s="218"/>
      <c r="AN27" s="218"/>
      <c r="AO27" s="218"/>
      <c r="AP27" s="23"/>
      <c r="AQ27" s="24"/>
      <c r="BE27" s="216"/>
    </row>
    <row r="28" spans="2:71" s="1" customFormat="1" ht="6.95" customHeight="1" x14ac:dyDescent="0.3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220"/>
    </row>
    <row r="29" spans="2:71" s="1" customFormat="1" ht="25.9" customHeight="1" x14ac:dyDescent="0.3"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27">
        <f>ROUND(AK26+AK27,2)</f>
        <v>0</v>
      </c>
      <c r="AL29" s="228"/>
      <c r="AM29" s="228"/>
      <c r="AN29" s="228"/>
      <c r="AO29" s="228"/>
      <c r="AP29" s="36"/>
      <c r="AQ29" s="37"/>
      <c r="BE29" s="220"/>
    </row>
    <row r="30" spans="2:71" s="1" customFormat="1" ht="6.95" customHeight="1" x14ac:dyDescent="0.3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220"/>
    </row>
    <row r="31" spans="2:71" s="2" customFormat="1" ht="14.45" customHeight="1" x14ac:dyDescent="0.3">
      <c r="B31" s="40"/>
      <c r="C31" s="41"/>
      <c r="D31" s="42" t="s">
        <v>39</v>
      </c>
      <c r="E31" s="41"/>
      <c r="F31" s="42" t="s">
        <v>40</v>
      </c>
      <c r="G31" s="41"/>
      <c r="H31" s="41"/>
      <c r="I31" s="41"/>
      <c r="J31" s="41"/>
      <c r="K31" s="41"/>
      <c r="L31" s="229">
        <v>0.2</v>
      </c>
      <c r="M31" s="230"/>
      <c r="N31" s="230"/>
      <c r="O31" s="230"/>
      <c r="P31" s="41"/>
      <c r="Q31" s="41"/>
      <c r="R31" s="41"/>
      <c r="S31" s="41"/>
      <c r="T31" s="44" t="s">
        <v>41</v>
      </c>
      <c r="U31" s="41"/>
      <c r="V31" s="41"/>
      <c r="W31" s="231">
        <f>ROUND(AZ87+SUM(CD94:CD98),2)</f>
        <v>0</v>
      </c>
      <c r="X31" s="230"/>
      <c r="Y31" s="230"/>
      <c r="Z31" s="230"/>
      <c r="AA31" s="230"/>
      <c r="AB31" s="230"/>
      <c r="AC31" s="230"/>
      <c r="AD31" s="230"/>
      <c r="AE31" s="230"/>
      <c r="AF31" s="41"/>
      <c r="AG31" s="41"/>
      <c r="AH31" s="41"/>
      <c r="AI31" s="41"/>
      <c r="AJ31" s="41"/>
      <c r="AK31" s="231">
        <f>ROUND(AV87+SUM(BY94:BY98),2)</f>
        <v>0</v>
      </c>
      <c r="AL31" s="230"/>
      <c r="AM31" s="230"/>
      <c r="AN31" s="230"/>
      <c r="AO31" s="230"/>
      <c r="AP31" s="41"/>
      <c r="AQ31" s="45"/>
      <c r="BE31" s="221"/>
    </row>
    <row r="32" spans="2:71" s="2" customFormat="1" ht="14.45" customHeight="1" x14ac:dyDescent="0.3">
      <c r="B32" s="40"/>
      <c r="C32" s="41"/>
      <c r="D32" s="41"/>
      <c r="E32" s="41"/>
      <c r="F32" s="42" t="s">
        <v>42</v>
      </c>
      <c r="G32" s="41"/>
      <c r="H32" s="41"/>
      <c r="I32" s="41"/>
      <c r="J32" s="41"/>
      <c r="K32" s="41"/>
      <c r="L32" s="229">
        <v>0.2</v>
      </c>
      <c r="M32" s="230"/>
      <c r="N32" s="230"/>
      <c r="O32" s="230"/>
      <c r="P32" s="41"/>
      <c r="Q32" s="41"/>
      <c r="R32" s="41"/>
      <c r="S32" s="41"/>
      <c r="T32" s="44" t="s">
        <v>41</v>
      </c>
      <c r="U32" s="41"/>
      <c r="V32" s="41"/>
      <c r="W32" s="231">
        <f>ROUND(BA87+SUM(CE94:CE98),2)</f>
        <v>0</v>
      </c>
      <c r="X32" s="230"/>
      <c r="Y32" s="230"/>
      <c r="Z32" s="230"/>
      <c r="AA32" s="230"/>
      <c r="AB32" s="230"/>
      <c r="AC32" s="230"/>
      <c r="AD32" s="230"/>
      <c r="AE32" s="230"/>
      <c r="AF32" s="41"/>
      <c r="AG32" s="41"/>
      <c r="AH32" s="41"/>
      <c r="AI32" s="41"/>
      <c r="AJ32" s="41"/>
      <c r="AK32" s="231">
        <f>ROUND(AW87+SUM(BZ94:BZ98),2)</f>
        <v>0</v>
      </c>
      <c r="AL32" s="230"/>
      <c r="AM32" s="230"/>
      <c r="AN32" s="230"/>
      <c r="AO32" s="230"/>
      <c r="AP32" s="41"/>
      <c r="AQ32" s="45"/>
      <c r="BE32" s="221"/>
    </row>
    <row r="33" spans="2:57" s="2" customFormat="1" ht="14.45" hidden="1" customHeight="1" x14ac:dyDescent="0.3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229">
        <v>0.2</v>
      </c>
      <c r="M33" s="230"/>
      <c r="N33" s="230"/>
      <c r="O33" s="230"/>
      <c r="P33" s="41"/>
      <c r="Q33" s="41"/>
      <c r="R33" s="41"/>
      <c r="S33" s="41"/>
      <c r="T33" s="44" t="s">
        <v>41</v>
      </c>
      <c r="U33" s="41"/>
      <c r="V33" s="41"/>
      <c r="W33" s="231">
        <f>ROUND(BB87+SUM(CF94:CF98),2)</f>
        <v>0</v>
      </c>
      <c r="X33" s="230"/>
      <c r="Y33" s="230"/>
      <c r="Z33" s="230"/>
      <c r="AA33" s="230"/>
      <c r="AB33" s="230"/>
      <c r="AC33" s="230"/>
      <c r="AD33" s="230"/>
      <c r="AE33" s="230"/>
      <c r="AF33" s="41"/>
      <c r="AG33" s="41"/>
      <c r="AH33" s="41"/>
      <c r="AI33" s="41"/>
      <c r="AJ33" s="41"/>
      <c r="AK33" s="231">
        <v>0</v>
      </c>
      <c r="AL33" s="230"/>
      <c r="AM33" s="230"/>
      <c r="AN33" s="230"/>
      <c r="AO33" s="230"/>
      <c r="AP33" s="41"/>
      <c r="AQ33" s="45"/>
      <c r="BE33" s="221"/>
    </row>
    <row r="34" spans="2:57" s="2" customFormat="1" ht="14.45" hidden="1" customHeight="1" x14ac:dyDescent="0.3">
      <c r="B34" s="40"/>
      <c r="C34" s="41"/>
      <c r="D34" s="41"/>
      <c r="E34" s="41"/>
      <c r="F34" s="42" t="s">
        <v>44</v>
      </c>
      <c r="G34" s="41"/>
      <c r="H34" s="41"/>
      <c r="I34" s="41"/>
      <c r="J34" s="41"/>
      <c r="K34" s="41"/>
      <c r="L34" s="229">
        <v>0.2</v>
      </c>
      <c r="M34" s="230"/>
      <c r="N34" s="230"/>
      <c r="O34" s="230"/>
      <c r="P34" s="41"/>
      <c r="Q34" s="41"/>
      <c r="R34" s="41"/>
      <c r="S34" s="41"/>
      <c r="T34" s="44" t="s">
        <v>41</v>
      </c>
      <c r="U34" s="41"/>
      <c r="V34" s="41"/>
      <c r="W34" s="231">
        <f>ROUND(BC87+SUM(CG94:CG98),2)</f>
        <v>0</v>
      </c>
      <c r="X34" s="230"/>
      <c r="Y34" s="230"/>
      <c r="Z34" s="230"/>
      <c r="AA34" s="230"/>
      <c r="AB34" s="230"/>
      <c r="AC34" s="230"/>
      <c r="AD34" s="230"/>
      <c r="AE34" s="230"/>
      <c r="AF34" s="41"/>
      <c r="AG34" s="41"/>
      <c r="AH34" s="41"/>
      <c r="AI34" s="41"/>
      <c r="AJ34" s="41"/>
      <c r="AK34" s="231">
        <v>0</v>
      </c>
      <c r="AL34" s="230"/>
      <c r="AM34" s="230"/>
      <c r="AN34" s="230"/>
      <c r="AO34" s="230"/>
      <c r="AP34" s="41"/>
      <c r="AQ34" s="45"/>
      <c r="BE34" s="221"/>
    </row>
    <row r="35" spans="2:57" s="2" customFormat="1" ht="14.45" hidden="1" customHeight="1" x14ac:dyDescent="0.3">
      <c r="B35" s="40"/>
      <c r="C35" s="41"/>
      <c r="D35" s="41"/>
      <c r="E35" s="41"/>
      <c r="F35" s="42" t="s">
        <v>45</v>
      </c>
      <c r="G35" s="41"/>
      <c r="H35" s="41"/>
      <c r="I35" s="41"/>
      <c r="J35" s="41"/>
      <c r="K35" s="41"/>
      <c r="L35" s="229">
        <v>0</v>
      </c>
      <c r="M35" s="230"/>
      <c r="N35" s="230"/>
      <c r="O35" s="230"/>
      <c r="P35" s="41"/>
      <c r="Q35" s="41"/>
      <c r="R35" s="41"/>
      <c r="S35" s="41"/>
      <c r="T35" s="44" t="s">
        <v>41</v>
      </c>
      <c r="U35" s="41"/>
      <c r="V35" s="41"/>
      <c r="W35" s="231">
        <f>ROUND(BD87+SUM(CH94:CH98),2)</f>
        <v>0</v>
      </c>
      <c r="X35" s="230"/>
      <c r="Y35" s="230"/>
      <c r="Z35" s="230"/>
      <c r="AA35" s="230"/>
      <c r="AB35" s="230"/>
      <c r="AC35" s="230"/>
      <c r="AD35" s="230"/>
      <c r="AE35" s="230"/>
      <c r="AF35" s="41"/>
      <c r="AG35" s="41"/>
      <c r="AH35" s="41"/>
      <c r="AI35" s="41"/>
      <c r="AJ35" s="41"/>
      <c r="AK35" s="231">
        <v>0</v>
      </c>
      <c r="AL35" s="230"/>
      <c r="AM35" s="230"/>
      <c r="AN35" s="230"/>
      <c r="AO35" s="230"/>
      <c r="AP35" s="41"/>
      <c r="AQ35" s="45"/>
    </row>
    <row r="36" spans="2:57" s="1" customFormat="1" ht="6.95" customHeight="1" x14ac:dyDescent="0.3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 x14ac:dyDescent="0.3">
      <c r="B37" s="35"/>
      <c r="C37" s="46"/>
      <c r="D37" s="47" t="s">
        <v>46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47</v>
      </c>
      <c r="U37" s="48"/>
      <c r="V37" s="48"/>
      <c r="W37" s="48"/>
      <c r="X37" s="232" t="s">
        <v>48</v>
      </c>
      <c r="Y37" s="233"/>
      <c r="Z37" s="233"/>
      <c r="AA37" s="233"/>
      <c r="AB37" s="233"/>
      <c r="AC37" s="48"/>
      <c r="AD37" s="48"/>
      <c r="AE37" s="48"/>
      <c r="AF37" s="48"/>
      <c r="AG37" s="48"/>
      <c r="AH37" s="48"/>
      <c r="AI37" s="48"/>
      <c r="AJ37" s="48"/>
      <c r="AK37" s="234">
        <f>SUM(AK29:AK35)</f>
        <v>0</v>
      </c>
      <c r="AL37" s="233"/>
      <c r="AM37" s="233"/>
      <c r="AN37" s="233"/>
      <c r="AO37" s="235"/>
      <c r="AP37" s="46"/>
      <c r="AQ37" s="37"/>
    </row>
    <row r="38" spans="2:57" s="1" customFormat="1" ht="14.45" customHeight="1" x14ac:dyDescent="0.3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 ht="13.5" x14ac:dyDescent="0.3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</row>
    <row r="40" spans="2:57" ht="13.5" x14ac:dyDescent="0.3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</row>
    <row r="41" spans="2:57" ht="13.5" x14ac:dyDescent="0.3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</row>
    <row r="42" spans="2:57" ht="13.5" x14ac:dyDescent="0.3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4"/>
    </row>
    <row r="43" spans="2:57" ht="13.5" x14ac:dyDescent="0.3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4"/>
    </row>
    <row r="44" spans="2:57" ht="13.5" x14ac:dyDescent="0.3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4"/>
    </row>
    <row r="45" spans="2:57" ht="13.5" x14ac:dyDescent="0.3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4"/>
    </row>
    <row r="46" spans="2:57" ht="13.5" x14ac:dyDescent="0.3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4"/>
    </row>
    <row r="47" spans="2:57" ht="13.5" x14ac:dyDescent="0.3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4"/>
    </row>
    <row r="48" spans="2:57" ht="13.5" x14ac:dyDescent="0.3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4"/>
    </row>
    <row r="49" spans="2:43" s="1" customFormat="1" x14ac:dyDescent="0.3">
      <c r="B49" s="35"/>
      <c r="C49" s="36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50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 ht="13.5" x14ac:dyDescent="0.3">
      <c r="B50" s="22"/>
      <c r="C50" s="23"/>
      <c r="D50" s="5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54"/>
      <c r="AA50" s="23"/>
      <c r="AB50" s="23"/>
      <c r="AC50" s="5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54"/>
      <c r="AP50" s="23"/>
      <c r="AQ50" s="24"/>
    </row>
    <row r="51" spans="2:43" ht="13.5" x14ac:dyDescent="0.3">
      <c r="B51" s="22"/>
      <c r="C51" s="23"/>
      <c r="D51" s="5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54"/>
      <c r="AA51" s="23"/>
      <c r="AB51" s="23"/>
      <c r="AC51" s="5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54"/>
      <c r="AP51" s="23"/>
      <c r="AQ51" s="24"/>
    </row>
    <row r="52" spans="2:43" ht="13.5" x14ac:dyDescent="0.3">
      <c r="B52" s="22"/>
      <c r="C52" s="23"/>
      <c r="D52" s="5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54"/>
      <c r="AA52" s="23"/>
      <c r="AB52" s="23"/>
      <c r="AC52" s="5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54"/>
      <c r="AP52" s="23"/>
      <c r="AQ52" s="24"/>
    </row>
    <row r="53" spans="2:43" ht="13.5" x14ac:dyDescent="0.3">
      <c r="B53" s="22"/>
      <c r="C53" s="23"/>
      <c r="D53" s="5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54"/>
      <c r="AA53" s="23"/>
      <c r="AB53" s="23"/>
      <c r="AC53" s="5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54"/>
      <c r="AP53" s="23"/>
      <c r="AQ53" s="24"/>
    </row>
    <row r="54" spans="2:43" ht="13.5" x14ac:dyDescent="0.3">
      <c r="B54" s="22"/>
      <c r="C54" s="23"/>
      <c r="D54" s="5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54"/>
      <c r="AA54" s="23"/>
      <c r="AB54" s="23"/>
      <c r="AC54" s="5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54"/>
      <c r="AP54" s="23"/>
      <c r="AQ54" s="24"/>
    </row>
    <row r="55" spans="2:43" ht="13.5" x14ac:dyDescent="0.3">
      <c r="B55" s="22"/>
      <c r="C55" s="23"/>
      <c r="D55" s="5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54"/>
      <c r="AA55" s="23"/>
      <c r="AB55" s="23"/>
      <c r="AC55" s="5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54"/>
      <c r="AP55" s="23"/>
      <c r="AQ55" s="24"/>
    </row>
    <row r="56" spans="2:43" ht="13.5" x14ac:dyDescent="0.3">
      <c r="B56" s="22"/>
      <c r="C56" s="23"/>
      <c r="D56" s="5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54"/>
      <c r="AA56" s="23"/>
      <c r="AB56" s="23"/>
      <c r="AC56" s="5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54"/>
      <c r="AP56" s="23"/>
      <c r="AQ56" s="24"/>
    </row>
    <row r="57" spans="2:43" ht="13.5" x14ac:dyDescent="0.3">
      <c r="B57" s="22"/>
      <c r="C57" s="23"/>
      <c r="D57" s="5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54"/>
      <c r="AA57" s="23"/>
      <c r="AB57" s="23"/>
      <c r="AC57" s="5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54"/>
      <c r="AP57" s="23"/>
      <c r="AQ57" s="24"/>
    </row>
    <row r="58" spans="2:43" s="1" customFormat="1" x14ac:dyDescent="0.3">
      <c r="B58" s="35"/>
      <c r="C58" s="36"/>
      <c r="D58" s="55" t="s">
        <v>51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52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51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52</v>
      </c>
      <c r="AN58" s="56"/>
      <c r="AO58" s="58"/>
      <c r="AP58" s="36"/>
      <c r="AQ58" s="37"/>
    </row>
    <row r="59" spans="2:43" ht="13.5" x14ac:dyDescent="0.3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4"/>
    </row>
    <row r="60" spans="2:43" s="1" customFormat="1" x14ac:dyDescent="0.3">
      <c r="B60" s="35"/>
      <c r="C60" s="36"/>
      <c r="D60" s="50" t="s">
        <v>53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54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 ht="13.5" x14ac:dyDescent="0.3">
      <c r="B61" s="22"/>
      <c r="C61" s="23"/>
      <c r="D61" s="5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54"/>
      <c r="AA61" s="23"/>
      <c r="AB61" s="23"/>
      <c r="AC61" s="5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54"/>
      <c r="AP61" s="23"/>
      <c r="AQ61" s="24"/>
    </row>
    <row r="62" spans="2:43" ht="13.5" x14ac:dyDescent="0.3">
      <c r="B62" s="22"/>
      <c r="C62" s="23"/>
      <c r="D62" s="5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54"/>
      <c r="AA62" s="23"/>
      <c r="AB62" s="23"/>
      <c r="AC62" s="5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54"/>
      <c r="AP62" s="23"/>
      <c r="AQ62" s="24"/>
    </row>
    <row r="63" spans="2:43" ht="13.5" x14ac:dyDescent="0.3">
      <c r="B63" s="22"/>
      <c r="C63" s="23"/>
      <c r="D63" s="5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54"/>
      <c r="AA63" s="23"/>
      <c r="AB63" s="23"/>
      <c r="AC63" s="5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54"/>
      <c r="AP63" s="23"/>
      <c r="AQ63" s="24"/>
    </row>
    <row r="64" spans="2:43" ht="13.5" x14ac:dyDescent="0.3">
      <c r="B64" s="22"/>
      <c r="C64" s="23"/>
      <c r="D64" s="5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54"/>
      <c r="AA64" s="23"/>
      <c r="AB64" s="23"/>
      <c r="AC64" s="5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54"/>
      <c r="AP64" s="23"/>
      <c r="AQ64" s="24"/>
    </row>
    <row r="65" spans="2:43" ht="13.5" x14ac:dyDescent="0.3">
      <c r="B65" s="22"/>
      <c r="C65" s="23"/>
      <c r="D65" s="5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54"/>
      <c r="AA65" s="23"/>
      <c r="AB65" s="23"/>
      <c r="AC65" s="5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54"/>
      <c r="AP65" s="23"/>
      <c r="AQ65" s="24"/>
    </row>
    <row r="66" spans="2:43" ht="13.5" x14ac:dyDescent="0.3">
      <c r="B66" s="22"/>
      <c r="C66" s="23"/>
      <c r="D66" s="5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54"/>
      <c r="AA66" s="23"/>
      <c r="AB66" s="23"/>
      <c r="AC66" s="5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54"/>
      <c r="AP66" s="23"/>
      <c r="AQ66" s="24"/>
    </row>
    <row r="67" spans="2:43" ht="13.5" x14ac:dyDescent="0.3">
      <c r="B67" s="22"/>
      <c r="C67" s="23"/>
      <c r="D67" s="5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54"/>
      <c r="AA67" s="23"/>
      <c r="AB67" s="23"/>
      <c r="AC67" s="5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54"/>
      <c r="AP67" s="23"/>
      <c r="AQ67" s="24"/>
    </row>
    <row r="68" spans="2:43" ht="13.5" x14ac:dyDescent="0.3">
      <c r="B68" s="22"/>
      <c r="C68" s="23"/>
      <c r="D68" s="5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54"/>
      <c r="AA68" s="23"/>
      <c r="AB68" s="23"/>
      <c r="AC68" s="5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54"/>
      <c r="AP68" s="23"/>
      <c r="AQ68" s="24"/>
    </row>
    <row r="69" spans="2:43" s="1" customFormat="1" x14ac:dyDescent="0.3">
      <c r="B69" s="35"/>
      <c r="C69" s="36"/>
      <c r="D69" s="55" t="s">
        <v>51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52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51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52</v>
      </c>
      <c r="AN69" s="56"/>
      <c r="AO69" s="58"/>
      <c r="AP69" s="36"/>
      <c r="AQ69" s="37"/>
    </row>
    <row r="70" spans="2:43" s="1" customFormat="1" ht="6.95" customHeight="1" x14ac:dyDescent="0.3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 x14ac:dyDescent="0.3">
      <c r="B76" s="35"/>
      <c r="C76" s="217" t="s">
        <v>55</v>
      </c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37"/>
    </row>
    <row r="77" spans="2:43" s="3" customFormat="1" ht="14.45" customHeight="1" x14ac:dyDescent="0.3">
      <c r="B77" s="65"/>
      <c r="C77" s="30" t="s">
        <v>12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kp_1619-01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 x14ac:dyDescent="0.3">
      <c r="B78" s="68"/>
      <c r="C78" s="69" t="s">
        <v>15</v>
      </c>
      <c r="D78" s="70"/>
      <c r="E78" s="70"/>
      <c r="F78" s="70"/>
      <c r="G78" s="70"/>
      <c r="H78" s="70"/>
      <c r="I78" s="70"/>
      <c r="J78" s="70"/>
      <c r="K78" s="70"/>
      <c r="L78" s="237" t="str">
        <f>K6</f>
        <v>AREÁL ŠPORTU A HIER JAMA</v>
      </c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70"/>
      <c r="AQ78" s="71"/>
    </row>
    <row r="79" spans="2:43" s="1" customFormat="1" ht="6.95" customHeight="1" x14ac:dyDescent="0.3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x14ac:dyDescent="0.3">
      <c r="B80" s="35"/>
      <c r="C80" s="30" t="s">
        <v>19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>Areál Jama, Vígľašská ul., Bratislava-Petržalka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21</v>
      </c>
      <c r="AJ80" s="36"/>
      <c r="AK80" s="36"/>
      <c r="AL80" s="36"/>
      <c r="AM80" s="73" t="str">
        <f>IF(AN8= "","",AN8)</f>
        <v>03.08.2016</v>
      </c>
      <c r="AN80" s="36"/>
      <c r="AO80" s="36"/>
      <c r="AP80" s="36"/>
      <c r="AQ80" s="37"/>
    </row>
    <row r="81" spans="1:89" s="1" customFormat="1" ht="6.95" customHeight="1" x14ac:dyDescent="0.3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x14ac:dyDescent="0.3">
      <c r="B82" s="35"/>
      <c r="C82" s="30" t="s">
        <v>23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MČ Petržalka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29</v>
      </c>
      <c r="AJ82" s="36"/>
      <c r="AK82" s="36"/>
      <c r="AL82" s="36"/>
      <c r="AM82" s="239" t="str">
        <f>IF(E17="","",E17)</f>
        <v>ING.ARCH.R.PORUBEC</v>
      </c>
      <c r="AN82" s="236"/>
      <c r="AO82" s="236"/>
      <c r="AP82" s="236"/>
      <c r="AQ82" s="37"/>
      <c r="AS82" s="240" t="s">
        <v>56</v>
      </c>
      <c r="AT82" s="241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x14ac:dyDescent="0.3">
      <c r="B83" s="35"/>
      <c r="C83" s="30" t="s">
        <v>27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33</v>
      </c>
      <c r="AJ83" s="36"/>
      <c r="AK83" s="36"/>
      <c r="AL83" s="36"/>
      <c r="AM83" s="239" t="str">
        <f>IF(E20="","",E20)</f>
        <v>-</v>
      </c>
      <c r="AN83" s="236"/>
      <c r="AO83" s="236"/>
      <c r="AP83" s="236"/>
      <c r="AQ83" s="37"/>
      <c r="AS83" s="242"/>
      <c r="AT83" s="236"/>
      <c r="AU83" s="36"/>
      <c r="AV83" s="36"/>
      <c r="AW83" s="36"/>
      <c r="AX83" s="36"/>
      <c r="AY83" s="36"/>
      <c r="AZ83" s="36"/>
      <c r="BA83" s="36"/>
      <c r="BB83" s="36"/>
      <c r="BC83" s="36"/>
      <c r="BD83" s="75"/>
    </row>
    <row r="84" spans="1:89" s="1" customFormat="1" ht="10.9" customHeight="1" x14ac:dyDescent="0.3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42"/>
      <c r="AT84" s="236"/>
      <c r="AU84" s="36"/>
      <c r="AV84" s="36"/>
      <c r="AW84" s="36"/>
      <c r="AX84" s="36"/>
      <c r="AY84" s="36"/>
      <c r="AZ84" s="36"/>
      <c r="BA84" s="36"/>
      <c r="BB84" s="36"/>
      <c r="BC84" s="36"/>
      <c r="BD84" s="75"/>
    </row>
    <row r="85" spans="1:89" s="1" customFormat="1" ht="29.25" customHeight="1" x14ac:dyDescent="0.3">
      <c r="B85" s="35"/>
      <c r="C85" s="243" t="s">
        <v>57</v>
      </c>
      <c r="D85" s="244"/>
      <c r="E85" s="244"/>
      <c r="F85" s="244"/>
      <c r="G85" s="244"/>
      <c r="H85" s="76"/>
      <c r="I85" s="245" t="s">
        <v>58</v>
      </c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5" t="s">
        <v>59</v>
      </c>
      <c r="AH85" s="244"/>
      <c r="AI85" s="244"/>
      <c r="AJ85" s="244"/>
      <c r="AK85" s="244"/>
      <c r="AL85" s="244"/>
      <c r="AM85" s="244"/>
      <c r="AN85" s="245" t="s">
        <v>60</v>
      </c>
      <c r="AO85" s="244"/>
      <c r="AP85" s="246"/>
      <c r="AQ85" s="37"/>
      <c r="AS85" s="77" t="s">
        <v>61</v>
      </c>
      <c r="AT85" s="78" t="s">
        <v>62</v>
      </c>
      <c r="AU85" s="78" t="s">
        <v>63</v>
      </c>
      <c r="AV85" s="78" t="s">
        <v>64</v>
      </c>
      <c r="AW85" s="78" t="s">
        <v>65</v>
      </c>
      <c r="AX85" s="78" t="s">
        <v>66</v>
      </c>
      <c r="AY85" s="78" t="s">
        <v>67</v>
      </c>
      <c r="AZ85" s="78" t="s">
        <v>68</v>
      </c>
      <c r="BA85" s="78" t="s">
        <v>69</v>
      </c>
      <c r="BB85" s="78" t="s">
        <v>70</v>
      </c>
      <c r="BC85" s="78" t="s">
        <v>71</v>
      </c>
      <c r="BD85" s="79" t="s">
        <v>72</v>
      </c>
    </row>
    <row r="86" spans="1:89" s="1" customFormat="1" ht="10.9" customHeight="1" x14ac:dyDescent="0.3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80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 x14ac:dyDescent="0.3">
      <c r="B87" s="68"/>
      <c r="C87" s="81" t="s">
        <v>73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56">
        <f>ROUND(AG88,2)</f>
        <v>0</v>
      </c>
      <c r="AH87" s="256"/>
      <c r="AI87" s="256"/>
      <c r="AJ87" s="256"/>
      <c r="AK87" s="256"/>
      <c r="AL87" s="256"/>
      <c r="AM87" s="256"/>
      <c r="AN87" s="257">
        <f>SUM(AG87,AT87)</f>
        <v>0</v>
      </c>
      <c r="AO87" s="257"/>
      <c r="AP87" s="257"/>
      <c r="AQ87" s="71"/>
      <c r="AS87" s="83">
        <f>ROUND(AS88,2)</f>
        <v>0</v>
      </c>
      <c r="AT87" s="84">
        <f>ROUND(SUM(AV87:AW87),2)</f>
        <v>0</v>
      </c>
      <c r="AU87" s="85">
        <f>ROUND(AU88,5)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ROUND(AZ88,2)</f>
        <v>0</v>
      </c>
      <c r="BA87" s="84">
        <f>ROUND(BA88,2)</f>
        <v>0</v>
      </c>
      <c r="BB87" s="84">
        <f>ROUND(BB88,2)</f>
        <v>0</v>
      </c>
      <c r="BC87" s="84">
        <f>ROUND(BC88,2)</f>
        <v>0</v>
      </c>
      <c r="BD87" s="86">
        <f>ROUND(BD88,2)</f>
        <v>0</v>
      </c>
      <c r="BS87" s="87" t="s">
        <v>74</v>
      </c>
      <c r="BT87" s="87" t="s">
        <v>75</v>
      </c>
      <c r="BU87" s="88" t="s">
        <v>76</v>
      </c>
      <c r="BV87" s="87" t="s">
        <v>77</v>
      </c>
      <c r="BW87" s="87" t="s">
        <v>78</v>
      </c>
      <c r="BX87" s="87" t="s">
        <v>79</v>
      </c>
    </row>
    <row r="88" spans="1:89" s="5" customFormat="1" ht="22.5" customHeight="1" x14ac:dyDescent="0.3">
      <c r="B88" s="89"/>
      <c r="C88" s="90"/>
      <c r="D88" s="250" t="s">
        <v>80</v>
      </c>
      <c r="E88" s="248"/>
      <c r="F88" s="248"/>
      <c r="G88" s="248"/>
      <c r="H88" s="248"/>
      <c r="I88" s="91"/>
      <c r="J88" s="250" t="s">
        <v>81</v>
      </c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9">
        <f>ROUND(SUM(AG89:AG91),2)</f>
        <v>0</v>
      </c>
      <c r="AH88" s="248"/>
      <c r="AI88" s="248"/>
      <c r="AJ88" s="248"/>
      <c r="AK88" s="248"/>
      <c r="AL88" s="248"/>
      <c r="AM88" s="248"/>
      <c r="AN88" s="247">
        <f>SUM(AG88,AT88)</f>
        <v>0</v>
      </c>
      <c r="AO88" s="248"/>
      <c r="AP88" s="248"/>
      <c r="AQ88" s="92"/>
      <c r="AS88" s="93">
        <f>ROUND(SUM(AS89:AS91),2)</f>
        <v>0</v>
      </c>
      <c r="AT88" s="94">
        <f>ROUND(SUM(AV88:AW88),2)</f>
        <v>0</v>
      </c>
      <c r="AU88" s="95">
        <f>ROUND(SUM(AU89:AU91),5)</f>
        <v>0</v>
      </c>
      <c r="AV88" s="94">
        <f>ROUND(AZ88*L31,2)</f>
        <v>0</v>
      </c>
      <c r="AW88" s="94">
        <f>ROUND(BA88*L32,2)</f>
        <v>0</v>
      </c>
      <c r="AX88" s="94">
        <f>ROUND(BB88*L31,2)</f>
        <v>0</v>
      </c>
      <c r="AY88" s="94">
        <f>ROUND(BC88*L32,2)</f>
        <v>0</v>
      </c>
      <c r="AZ88" s="94">
        <f>ROUND(SUM(AZ89:AZ91),2)</f>
        <v>0</v>
      </c>
      <c r="BA88" s="94">
        <f>ROUND(SUM(BA89:BA91),2)</f>
        <v>0</v>
      </c>
      <c r="BB88" s="94">
        <f>ROUND(SUM(BB89:BB91),2)</f>
        <v>0</v>
      </c>
      <c r="BC88" s="94">
        <f>ROUND(SUM(BC89:BC91),2)</f>
        <v>0</v>
      </c>
      <c r="BD88" s="96">
        <f>ROUND(SUM(BD89:BD91),2)</f>
        <v>0</v>
      </c>
      <c r="BS88" s="97" t="s">
        <v>74</v>
      </c>
      <c r="BT88" s="97" t="s">
        <v>80</v>
      </c>
      <c r="BU88" s="97" t="s">
        <v>76</v>
      </c>
      <c r="BV88" s="97" t="s">
        <v>77</v>
      </c>
      <c r="BW88" s="97" t="s">
        <v>82</v>
      </c>
      <c r="BX88" s="97" t="s">
        <v>78</v>
      </c>
    </row>
    <row r="89" spans="1:89" s="6" customFormat="1" ht="22.5" customHeight="1" x14ac:dyDescent="0.3">
      <c r="A89" s="311" t="s">
        <v>506</v>
      </c>
      <c r="B89" s="98"/>
      <c r="C89" s="99"/>
      <c r="D89" s="99"/>
      <c r="E89" s="253" t="s">
        <v>83</v>
      </c>
      <c r="F89" s="252"/>
      <c r="G89" s="252"/>
      <c r="H89" s="252"/>
      <c r="I89" s="252"/>
      <c r="J89" s="99"/>
      <c r="K89" s="253" t="s">
        <v>84</v>
      </c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1">
        <f>'1-1 - Búracie práce'!M31</f>
        <v>0</v>
      </c>
      <c r="AH89" s="252"/>
      <c r="AI89" s="252"/>
      <c r="AJ89" s="252"/>
      <c r="AK89" s="252"/>
      <c r="AL89" s="252"/>
      <c r="AM89" s="252"/>
      <c r="AN89" s="251">
        <f>SUM(AG89,AT89)</f>
        <v>0</v>
      </c>
      <c r="AO89" s="252"/>
      <c r="AP89" s="252"/>
      <c r="AQ89" s="100"/>
      <c r="AS89" s="101">
        <f>'1-1 - Búracie práce'!M29</f>
        <v>0</v>
      </c>
      <c r="AT89" s="102">
        <f>ROUND(SUM(AV89:AW89),2)</f>
        <v>0</v>
      </c>
      <c r="AU89" s="103">
        <f>'1-1 - Búracie práce'!W124</f>
        <v>0</v>
      </c>
      <c r="AV89" s="102">
        <f>'1-1 - Búracie práce'!M33</f>
        <v>0</v>
      </c>
      <c r="AW89" s="102">
        <f>'1-1 - Búracie práce'!M34</f>
        <v>0</v>
      </c>
      <c r="AX89" s="102">
        <f>'1-1 - Búracie práce'!M35</f>
        <v>0</v>
      </c>
      <c r="AY89" s="102">
        <f>'1-1 - Búracie práce'!M36</f>
        <v>0</v>
      </c>
      <c r="AZ89" s="102">
        <f>'1-1 - Búracie práce'!H33</f>
        <v>0</v>
      </c>
      <c r="BA89" s="102">
        <f>'1-1 - Búracie práce'!H34</f>
        <v>0</v>
      </c>
      <c r="BB89" s="102">
        <f>'1-1 - Búracie práce'!H35</f>
        <v>0</v>
      </c>
      <c r="BC89" s="102">
        <f>'1-1 - Búracie práce'!H36</f>
        <v>0</v>
      </c>
      <c r="BD89" s="104">
        <f>'1-1 - Búracie práce'!H37</f>
        <v>0</v>
      </c>
      <c r="BT89" s="105" t="s">
        <v>85</v>
      </c>
      <c r="BV89" s="105" t="s">
        <v>77</v>
      </c>
      <c r="BW89" s="105" t="s">
        <v>86</v>
      </c>
      <c r="BX89" s="105" t="s">
        <v>82</v>
      </c>
    </row>
    <row r="90" spans="1:89" s="6" customFormat="1" ht="22.5" customHeight="1" x14ac:dyDescent="0.3">
      <c r="A90" s="311" t="s">
        <v>506</v>
      </c>
      <c r="B90" s="98"/>
      <c r="C90" s="99"/>
      <c r="D90" s="99"/>
      <c r="E90" s="253" t="s">
        <v>87</v>
      </c>
      <c r="F90" s="252"/>
      <c r="G90" s="252"/>
      <c r="H90" s="252"/>
      <c r="I90" s="252"/>
      <c r="J90" s="99"/>
      <c r="K90" s="253" t="s">
        <v>88</v>
      </c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1">
        <f>'1-2 - Navrhovaný stav'!M31</f>
        <v>0</v>
      </c>
      <c r="AH90" s="252"/>
      <c r="AI90" s="252"/>
      <c r="AJ90" s="252"/>
      <c r="AK90" s="252"/>
      <c r="AL90" s="252"/>
      <c r="AM90" s="252"/>
      <c r="AN90" s="251">
        <f>SUM(AG90,AT90)</f>
        <v>0</v>
      </c>
      <c r="AO90" s="252"/>
      <c r="AP90" s="252"/>
      <c r="AQ90" s="100"/>
      <c r="AS90" s="101">
        <f>'1-2 - Navrhovaný stav'!M29</f>
        <v>0</v>
      </c>
      <c r="AT90" s="102">
        <f>ROUND(SUM(AV90:AW90),2)</f>
        <v>0</v>
      </c>
      <c r="AU90" s="103">
        <f>'1-2 - Navrhovaný stav'!W127</f>
        <v>0</v>
      </c>
      <c r="AV90" s="102">
        <f>'1-2 - Navrhovaný stav'!M33</f>
        <v>0</v>
      </c>
      <c r="AW90" s="102">
        <f>'1-2 - Navrhovaný stav'!M34</f>
        <v>0</v>
      </c>
      <c r="AX90" s="102">
        <f>'1-2 - Navrhovaný stav'!M35</f>
        <v>0</v>
      </c>
      <c r="AY90" s="102">
        <f>'1-2 - Navrhovaný stav'!M36</f>
        <v>0</v>
      </c>
      <c r="AZ90" s="102">
        <f>'1-2 - Navrhovaný stav'!H33</f>
        <v>0</v>
      </c>
      <c r="BA90" s="102">
        <f>'1-2 - Navrhovaný stav'!H34</f>
        <v>0</v>
      </c>
      <c r="BB90" s="102">
        <f>'1-2 - Navrhovaný stav'!H35</f>
        <v>0</v>
      </c>
      <c r="BC90" s="102">
        <f>'1-2 - Navrhovaný stav'!H36</f>
        <v>0</v>
      </c>
      <c r="BD90" s="104">
        <f>'1-2 - Navrhovaný stav'!H37</f>
        <v>0</v>
      </c>
      <c r="BT90" s="105" t="s">
        <v>85</v>
      </c>
      <c r="BV90" s="105" t="s">
        <v>77</v>
      </c>
      <c r="BW90" s="105" t="s">
        <v>89</v>
      </c>
      <c r="BX90" s="105" t="s">
        <v>82</v>
      </c>
    </row>
    <row r="91" spans="1:89" s="6" customFormat="1" ht="22.5" customHeight="1" x14ac:dyDescent="0.3">
      <c r="A91" s="311" t="s">
        <v>506</v>
      </c>
      <c r="B91" s="98"/>
      <c r="C91" s="99"/>
      <c r="D91" s="99"/>
      <c r="E91" s="253" t="s">
        <v>90</v>
      </c>
      <c r="F91" s="252"/>
      <c r="G91" s="252"/>
      <c r="H91" s="252"/>
      <c r="I91" s="252"/>
      <c r="J91" s="99"/>
      <c r="K91" s="253" t="s">
        <v>91</v>
      </c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1">
        <f>'1-3 - VRN'!M31</f>
        <v>0</v>
      </c>
      <c r="AH91" s="252"/>
      <c r="AI91" s="252"/>
      <c r="AJ91" s="252"/>
      <c r="AK91" s="252"/>
      <c r="AL91" s="252"/>
      <c r="AM91" s="252"/>
      <c r="AN91" s="251">
        <f>SUM(AG91,AT91)</f>
        <v>0</v>
      </c>
      <c r="AO91" s="252"/>
      <c r="AP91" s="252"/>
      <c r="AQ91" s="100"/>
      <c r="AS91" s="106">
        <f>'1-3 - VRN'!M29</f>
        <v>0</v>
      </c>
      <c r="AT91" s="107">
        <f>ROUND(SUM(AV91:AW91),2)</f>
        <v>0</v>
      </c>
      <c r="AU91" s="108">
        <f>'1-3 - VRN'!W122</f>
        <v>0</v>
      </c>
      <c r="AV91" s="107">
        <f>'1-3 - VRN'!M33</f>
        <v>0</v>
      </c>
      <c r="AW91" s="107">
        <f>'1-3 - VRN'!M34</f>
        <v>0</v>
      </c>
      <c r="AX91" s="107">
        <f>'1-3 - VRN'!M35</f>
        <v>0</v>
      </c>
      <c r="AY91" s="107">
        <f>'1-3 - VRN'!M36</f>
        <v>0</v>
      </c>
      <c r="AZ91" s="107">
        <f>'1-3 - VRN'!H33</f>
        <v>0</v>
      </c>
      <c r="BA91" s="107">
        <f>'1-3 - VRN'!H34</f>
        <v>0</v>
      </c>
      <c r="BB91" s="107">
        <f>'1-3 - VRN'!H35</f>
        <v>0</v>
      </c>
      <c r="BC91" s="107">
        <f>'1-3 - VRN'!H36</f>
        <v>0</v>
      </c>
      <c r="BD91" s="109">
        <f>'1-3 - VRN'!H37</f>
        <v>0</v>
      </c>
      <c r="BT91" s="105" t="s">
        <v>85</v>
      </c>
      <c r="BV91" s="105" t="s">
        <v>77</v>
      </c>
      <c r="BW91" s="105" t="s">
        <v>92</v>
      </c>
      <c r="BX91" s="105" t="s">
        <v>82</v>
      </c>
    </row>
    <row r="92" spans="1:89" ht="13.5" x14ac:dyDescent="0.3"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4"/>
    </row>
    <row r="93" spans="1:89" s="1" customFormat="1" ht="30" customHeight="1" x14ac:dyDescent="0.3">
      <c r="B93" s="35"/>
      <c r="C93" s="81" t="s">
        <v>93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257">
        <f>ROUND(SUM(AG94:AG97),2)</f>
        <v>0</v>
      </c>
      <c r="AH93" s="236"/>
      <c r="AI93" s="236"/>
      <c r="AJ93" s="236"/>
      <c r="AK93" s="236"/>
      <c r="AL93" s="236"/>
      <c r="AM93" s="236"/>
      <c r="AN93" s="257">
        <f>ROUND(SUM(AN94:AN97),2)</f>
        <v>0</v>
      </c>
      <c r="AO93" s="236"/>
      <c r="AP93" s="236"/>
      <c r="AQ93" s="37"/>
      <c r="AS93" s="77" t="s">
        <v>94</v>
      </c>
      <c r="AT93" s="78" t="s">
        <v>95</v>
      </c>
      <c r="AU93" s="78" t="s">
        <v>39</v>
      </c>
      <c r="AV93" s="79" t="s">
        <v>62</v>
      </c>
    </row>
    <row r="94" spans="1:89" s="1" customFormat="1" ht="19.899999999999999" customHeight="1" x14ac:dyDescent="0.3">
      <c r="B94" s="35"/>
      <c r="C94" s="36"/>
      <c r="D94" s="110" t="s">
        <v>96</v>
      </c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254">
        <f>ROUND(AG87*AS94,2)</f>
        <v>0</v>
      </c>
      <c r="AH94" s="236"/>
      <c r="AI94" s="236"/>
      <c r="AJ94" s="236"/>
      <c r="AK94" s="236"/>
      <c r="AL94" s="236"/>
      <c r="AM94" s="236"/>
      <c r="AN94" s="251">
        <f>ROUND(AG94+AV94,2)</f>
        <v>0</v>
      </c>
      <c r="AO94" s="236"/>
      <c r="AP94" s="236"/>
      <c r="AQ94" s="37"/>
      <c r="AS94" s="111">
        <v>0</v>
      </c>
      <c r="AT94" s="112" t="s">
        <v>97</v>
      </c>
      <c r="AU94" s="112" t="s">
        <v>40</v>
      </c>
      <c r="AV94" s="113">
        <f>ROUND(IF(AU94="základná",AG94*L31,IF(AU94="znížená",AG94*L32,0)),2)</f>
        <v>0</v>
      </c>
      <c r="BV94" s="18" t="s">
        <v>98</v>
      </c>
      <c r="BY94" s="114">
        <f>IF(AU94="základná",AV94,0)</f>
        <v>0</v>
      </c>
      <c r="BZ94" s="114">
        <f>IF(AU94="znížená",AV94,0)</f>
        <v>0</v>
      </c>
      <c r="CA94" s="114">
        <v>0</v>
      </c>
      <c r="CB94" s="114">
        <v>0</v>
      </c>
      <c r="CC94" s="114">
        <v>0</v>
      </c>
      <c r="CD94" s="114">
        <f>IF(AU94="základná",AG94,0)</f>
        <v>0</v>
      </c>
      <c r="CE94" s="114">
        <f>IF(AU94="znížená",AG94,0)</f>
        <v>0</v>
      </c>
      <c r="CF94" s="114">
        <f>IF(AU94="zákl. prenesená",AG94,0)</f>
        <v>0</v>
      </c>
      <c r="CG94" s="114">
        <f>IF(AU94="zníž. prenesená",AG94,0)</f>
        <v>0</v>
      </c>
      <c r="CH94" s="114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>x</v>
      </c>
    </row>
    <row r="95" spans="1:89" s="1" customFormat="1" ht="19.899999999999999" customHeight="1" x14ac:dyDescent="0.3">
      <c r="B95" s="35"/>
      <c r="C95" s="36"/>
      <c r="D95" s="255" t="s">
        <v>99</v>
      </c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36"/>
      <c r="AD95" s="36"/>
      <c r="AE95" s="36"/>
      <c r="AF95" s="36"/>
      <c r="AG95" s="254">
        <f>AG87*AS95</f>
        <v>0</v>
      </c>
      <c r="AH95" s="236"/>
      <c r="AI95" s="236"/>
      <c r="AJ95" s="236"/>
      <c r="AK95" s="236"/>
      <c r="AL95" s="236"/>
      <c r="AM95" s="236"/>
      <c r="AN95" s="251">
        <f>AG95+AV95</f>
        <v>0</v>
      </c>
      <c r="AO95" s="236"/>
      <c r="AP95" s="236"/>
      <c r="AQ95" s="37"/>
      <c r="AS95" s="115">
        <v>0</v>
      </c>
      <c r="AT95" s="116" t="s">
        <v>97</v>
      </c>
      <c r="AU95" s="116" t="s">
        <v>40</v>
      </c>
      <c r="AV95" s="104">
        <f>ROUND(IF(AU95="nulová",0,IF(OR(AU95="základná",AU95="zákl. prenesená"),AG95*L31,AG95*L32)),2)</f>
        <v>0</v>
      </c>
      <c r="BV95" s="18" t="s">
        <v>100</v>
      </c>
      <c r="BY95" s="114">
        <f>IF(AU95="základná",AV95,0)</f>
        <v>0</v>
      </c>
      <c r="BZ95" s="114">
        <f>IF(AU95="znížená",AV95,0)</f>
        <v>0</v>
      </c>
      <c r="CA95" s="114">
        <f>IF(AU95="zákl. prenesená",AV95,0)</f>
        <v>0</v>
      </c>
      <c r="CB95" s="114">
        <f>IF(AU95="zníž. prenesená",AV95,0)</f>
        <v>0</v>
      </c>
      <c r="CC95" s="114">
        <f>IF(AU95="nulová",AV95,0)</f>
        <v>0</v>
      </c>
      <c r="CD95" s="114">
        <f>IF(AU95="základná",AG95,0)</f>
        <v>0</v>
      </c>
      <c r="CE95" s="114">
        <f>IF(AU95="znížená",AG95,0)</f>
        <v>0</v>
      </c>
      <c r="CF95" s="114">
        <f>IF(AU95="zákl. prenesená",AG95,0)</f>
        <v>0</v>
      </c>
      <c r="CG95" s="114">
        <f>IF(AU95="zníž. prenesená",AG95,0)</f>
        <v>0</v>
      </c>
      <c r="CH95" s="114">
        <f>IF(AU95="nulová",AG95,0)</f>
        <v>0</v>
      </c>
      <c r="CI95" s="18">
        <f>IF(AU95="základná",1,IF(AU95="znížená",2,IF(AU95="zákl. prenesená",4,IF(AU95="zníž. prenesená",5,3))))</f>
        <v>1</v>
      </c>
      <c r="CJ95" s="18">
        <f>IF(AT95="stavebná časť",1,IF(8895="investičná časť",2,3))</f>
        <v>1</v>
      </c>
      <c r="CK95" s="18" t="str">
        <f>IF(D95="Vyplň vlastné","","x")</f>
        <v/>
      </c>
    </row>
    <row r="96" spans="1:89" s="1" customFormat="1" ht="19.899999999999999" customHeight="1" x14ac:dyDescent="0.3">
      <c r="B96" s="35"/>
      <c r="C96" s="36"/>
      <c r="D96" s="255" t="s">
        <v>99</v>
      </c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36"/>
      <c r="AD96" s="36"/>
      <c r="AE96" s="36"/>
      <c r="AF96" s="36"/>
      <c r="AG96" s="254">
        <f>AG87*AS96</f>
        <v>0</v>
      </c>
      <c r="AH96" s="236"/>
      <c r="AI96" s="236"/>
      <c r="AJ96" s="236"/>
      <c r="AK96" s="236"/>
      <c r="AL96" s="236"/>
      <c r="AM96" s="236"/>
      <c r="AN96" s="251">
        <f>AG96+AV96</f>
        <v>0</v>
      </c>
      <c r="AO96" s="236"/>
      <c r="AP96" s="236"/>
      <c r="AQ96" s="37"/>
      <c r="AS96" s="115">
        <v>0</v>
      </c>
      <c r="AT96" s="116" t="s">
        <v>97</v>
      </c>
      <c r="AU96" s="116" t="s">
        <v>40</v>
      </c>
      <c r="AV96" s="104">
        <f>ROUND(IF(AU96="nulová",0,IF(OR(AU96="základná",AU96="zákl. prenesená"),AG96*L31,AG96*L32)),2)</f>
        <v>0</v>
      </c>
      <c r="BV96" s="18" t="s">
        <v>100</v>
      </c>
      <c r="BY96" s="114">
        <f>IF(AU96="základná",AV96,0)</f>
        <v>0</v>
      </c>
      <c r="BZ96" s="114">
        <f>IF(AU96="znížená",AV96,0)</f>
        <v>0</v>
      </c>
      <c r="CA96" s="114">
        <f>IF(AU96="zákl. prenesená",AV96,0)</f>
        <v>0</v>
      </c>
      <c r="CB96" s="114">
        <f>IF(AU96="zníž. prenesená",AV96,0)</f>
        <v>0</v>
      </c>
      <c r="CC96" s="114">
        <f>IF(AU96="nulová",AV96,0)</f>
        <v>0</v>
      </c>
      <c r="CD96" s="114">
        <f>IF(AU96="základná",AG96,0)</f>
        <v>0</v>
      </c>
      <c r="CE96" s="114">
        <f>IF(AU96="znížená",AG96,0)</f>
        <v>0</v>
      </c>
      <c r="CF96" s="114">
        <f>IF(AU96="zákl. prenesená",AG96,0)</f>
        <v>0</v>
      </c>
      <c r="CG96" s="114">
        <f>IF(AU96="zníž. prenesená",AG96,0)</f>
        <v>0</v>
      </c>
      <c r="CH96" s="114">
        <f>IF(AU96="nulová",AG96,0)</f>
        <v>0</v>
      </c>
      <c r="CI96" s="18">
        <f>IF(AU96="základná",1,IF(AU96="znížená",2,IF(AU96="zákl. prenesená",4,IF(AU96="zníž. prenesená",5,3))))</f>
        <v>1</v>
      </c>
      <c r="CJ96" s="18">
        <f>IF(AT96="stavebná časť",1,IF(8896="investičná časť",2,3))</f>
        <v>1</v>
      </c>
      <c r="CK96" s="18" t="str">
        <f>IF(D96="Vyplň vlastné","","x")</f>
        <v/>
      </c>
    </row>
    <row r="97" spans="2:89" s="1" customFormat="1" ht="19.899999999999999" customHeight="1" x14ac:dyDescent="0.3">
      <c r="B97" s="35"/>
      <c r="C97" s="36"/>
      <c r="D97" s="255" t="s">
        <v>99</v>
      </c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36"/>
      <c r="AD97" s="36"/>
      <c r="AE97" s="36"/>
      <c r="AF97" s="36"/>
      <c r="AG97" s="254">
        <f>AG87*AS97</f>
        <v>0</v>
      </c>
      <c r="AH97" s="236"/>
      <c r="AI97" s="236"/>
      <c r="AJ97" s="236"/>
      <c r="AK97" s="236"/>
      <c r="AL97" s="236"/>
      <c r="AM97" s="236"/>
      <c r="AN97" s="251">
        <f>AG97+AV97</f>
        <v>0</v>
      </c>
      <c r="AO97" s="236"/>
      <c r="AP97" s="236"/>
      <c r="AQ97" s="37"/>
      <c r="AS97" s="117">
        <v>0</v>
      </c>
      <c r="AT97" s="118" t="s">
        <v>97</v>
      </c>
      <c r="AU97" s="118" t="s">
        <v>40</v>
      </c>
      <c r="AV97" s="109">
        <f>ROUND(IF(AU97="nulová",0,IF(OR(AU97="základná",AU97="zákl. prenesená"),AG97*L31,AG97*L32)),2)</f>
        <v>0</v>
      </c>
      <c r="BV97" s="18" t="s">
        <v>100</v>
      </c>
      <c r="BY97" s="114">
        <f>IF(AU97="základná",AV97,0)</f>
        <v>0</v>
      </c>
      <c r="BZ97" s="114">
        <f>IF(AU97="znížená",AV97,0)</f>
        <v>0</v>
      </c>
      <c r="CA97" s="114">
        <f>IF(AU97="zákl. prenesená",AV97,0)</f>
        <v>0</v>
      </c>
      <c r="CB97" s="114">
        <f>IF(AU97="zníž. prenesená",AV97,0)</f>
        <v>0</v>
      </c>
      <c r="CC97" s="114">
        <f>IF(AU97="nulová",AV97,0)</f>
        <v>0</v>
      </c>
      <c r="CD97" s="114">
        <f>IF(AU97="základná",AG97,0)</f>
        <v>0</v>
      </c>
      <c r="CE97" s="114">
        <f>IF(AU97="znížená",AG97,0)</f>
        <v>0</v>
      </c>
      <c r="CF97" s="114">
        <f>IF(AU97="zákl. prenesená",AG97,0)</f>
        <v>0</v>
      </c>
      <c r="CG97" s="114">
        <f>IF(AU97="zníž. prenesená",AG97,0)</f>
        <v>0</v>
      </c>
      <c r="CH97" s="114">
        <f>IF(AU97="nulová",AG97,0)</f>
        <v>0</v>
      </c>
      <c r="CI97" s="18">
        <f>IF(AU97="základná",1,IF(AU97="znížená",2,IF(AU97="zákl. prenesená",4,IF(AU97="zníž. prenesená",5,3))))</f>
        <v>1</v>
      </c>
      <c r="CJ97" s="18">
        <f>IF(AT97="stavebná časť",1,IF(8897="investičná časť",2,3))</f>
        <v>1</v>
      </c>
      <c r="CK97" s="18" t="str">
        <f>IF(D97="Vyplň vlastné","","x")</f>
        <v/>
      </c>
    </row>
    <row r="98" spans="2:89" s="1" customFormat="1" ht="10.9" customHeight="1" x14ac:dyDescent="0.3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7"/>
    </row>
    <row r="99" spans="2:89" s="1" customFormat="1" ht="30" customHeight="1" x14ac:dyDescent="0.3">
      <c r="B99" s="35"/>
      <c r="C99" s="119" t="s">
        <v>101</v>
      </c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258">
        <f>ROUND(AG87+AG93,2)</f>
        <v>0</v>
      </c>
      <c r="AH99" s="258"/>
      <c r="AI99" s="258"/>
      <c r="AJ99" s="258"/>
      <c r="AK99" s="258"/>
      <c r="AL99" s="258"/>
      <c r="AM99" s="258"/>
      <c r="AN99" s="258">
        <f>AN87+AN93</f>
        <v>0</v>
      </c>
      <c r="AO99" s="258"/>
      <c r="AP99" s="258"/>
      <c r="AQ99" s="37"/>
    </row>
    <row r="100" spans="2:89" s="1" customFormat="1" ht="6.95" customHeight="1" x14ac:dyDescent="0.3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1"/>
    </row>
  </sheetData>
  <mergeCells count="70">
    <mergeCell ref="AG99:AM99"/>
    <mergeCell ref="AN99:AP99"/>
    <mergeCell ref="AR2:BE2"/>
    <mergeCell ref="D97:AB97"/>
    <mergeCell ref="AG97:AM97"/>
    <mergeCell ref="AN97:AP97"/>
    <mergeCell ref="AG87:AM87"/>
    <mergeCell ref="AN87:AP87"/>
    <mergeCell ref="AG93:AM93"/>
    <mergeCell ref="AN93:AP93"/>
    <mergeCell ref="D95:AB95"/>
    <mergeCell ref="AG95:AM95"/>
    <mergeCell ref="AN95:AP95"/>
    <mergeCell ref="D96:AB96"/>
    <mergeCell ref="AG96:AM96"/>
    <mergeCell ref="AN96:AP96"/>
    <mergeCell ref="AN91:AP91"/>
    <mergeCell ref="AG91:AM91"/>
    <mergeCell ref="E91:I91"/>
    <mergeCell ref="K91:AF91"/>
    <mergeCell ref="AG94:AM94"/>
    <mergeCell ref="AN94:AP94"/>
    <mergeCell ref="AN89:AP89"/>
    <mergeCell ref="AG89:AM89"/>
    <mergeCell ref="E89:I89"/>
    <mergeCell ref="K89:AF89"/>
    <mergeCell ref="AN90:AP90"/>
    <mergeCell ref="AG90:AM90"/>
    <mergeCell ref="E90:I90"/>
    <mergeCell ref="K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4:AU98">
      <formula1>"základná,znížená,nulová"</formula1>
    </dataValidation>
    <dataValidation type="list" allowBlank="1" showInputMessage="1" showErrorMessage="1" error="Povolené sú hodnoty stavebná časť, technologická časť, investičná časť." sqref="AT94:AT98">
      <formula1>"stavebná časť,technologická časť,investičná časť"</formula1>
    </dataValidation>
  </dataValidations>
  <hyperlinks>
    <hyperlink ref="K1:S1" location="C2" tooltip="Súhrnný list stavby" display="1) Súhrnný list stavby"/>
    <hyperlink ref="W1:AF1" location="C87" tooltip="Rekapitulácia objektov" display="2) Rekapitulácia objektov"/>
    <hyperlink ref="A89" location="'1-1 - Búracie práce'!C2" tooltip="1-1 - Búracie práce" display="/"/>
    <hyperlink ref="A90" location="'1-2 - Navrhovaný stav'!C2" tooltip="1-2 - Navrhovaný stav" display="/"/>
    <hyperlink ref="A91" location="'1-3 - VRN'!C2" tooltip="1-3 - VRN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3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316"/>
      <c r="B1" s="313"/>
      <c r="C1" s="313"/>
      <c r="D1" s="314" t="s">
        <v>1</v>
      </c>
      <c r="E1" s="313"/>
      <c r="F1" s="315" t="s">
        <v>507</v>
      </c>
      <c r="G1" s="315"/>
      <c r="H1" s="317" t="s">
        <v>508</v>
      </c>
      <c r="I1" s="317"/>
      <c r="J1" s="317"/>
      <c r="K1" s="317"/>
      <c r="L1" s="315" t="s">
        <v>509</v>
      </c>
      <c r="M1" s="313"/>
      <c r="N1" s="313"/>
      <c r="O1" s="314" t="s">
        <v>102</v>
      </c>
      <c r="P1" s="313"/>
      <c r="Q1" s="313"/>
      <c r="R1" s="313"/>
      <c r="S1" s="315" t="s">
        <v>510</v>
      </c>
      <c r="T1" s="315"/>
      <c r="U1" s="316"/>
      <c r="V1" s="3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 x14ac:dyDescent="0.3">
      <c r="C2" s="215" t="s">
        <v>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S2" s="259" t="s">
        <v>6</v>
      </c>
      <c r="T2" s="216"/>
      <c r="U2" s="216"/>
      <c r="V2" s="216"/>
      <c r="W2" s="216"/>
      <c r="X2" s="216"/>
      <c r="Y2" s="216"/>
      <c r="Z2" s="216"/>
      <c r="AA2" s="216"/>
      <c r="AB2" s="216"/>
      <c r="AC2" s="216"/>
      <c r="AT2" s="18" t="s">
        <v>86</v>
      </c>
      <c r="AZ2" s="121" t="s">
        <v>103</v>
      </c>
      <c r="BA2" s="121" t="s">
        <v>3</v>
      </c>
      <c r="BB2" s="121" t="s">
        <v>104</v>
      </c>
      <c r="BC2" s="121" t="s">
        <v>105</v>
      </c>
      <c r="BD2" s="121" t="s">
        <v>85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75</v>
      </c>
      <c r="AZ3" s="121" t="s">
        <v>106</v>
      </c>
      <c r="BA3" s="121" t="s">
        <v>3</v>
      </c>
      <c r="BB3" s="121" t="s">
        <v>104</v>
      </c>
      <c r="BC3" s="121" t="s">
        <v>107</v>
      </c>
      <c r="BD3" s="121" t="s">
        <v>85</v>
      </c>
    </row>
    <row r="4" spans="1:66" ht="36.950000000000003" customHeight="1" x14ac:dyDescent="0.3">
      <c r="B4" s="22"/>
      <c r="C4" s="217" t="s">
        <v>108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4"/>
      <c r="T4" s="25" t="s">
        <v>10</v>
      </c>
      <c r="AT4" s="18" t="s">
        <v>4</v>
      </c>
      <c r="AZ4" s="121" t="s">
        <v>109</v>
      </c>
      <c r="BA4" s="121" t="s">
        <v>3</v>
      </c>
      <c r="BB4" s="121" t="s">
        <v>104</v>
      </c>
      <c r="BC4" s="121" t="s">
        <v>110</v>
      </c>
      <c r="BD4" s="121" t="s">
        <v>85</v>
      </c>
    </row>
    <row r="5" spans="1:66" ht="6.95" customHeight="1" x14ac:dyDescent="0.3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AZ5" s="121" t="s">
        <v>111</v>
      </c>
      <c r="BA5" s="121" t="s">
        <v>3</v>
      </c>
      <c r="BB5" s="121" t="s">
        <v>104</v>
      </c>
      <c r="BC5" s="121" t="s">
        <v>112</v>
      </c>
      <c r="BD5" s="121" t="s">
        <v>85</v>
      </c>
    </row>
    <row r="6" spans="1:66" ht="25.35" customHeight="1" x14ac:dyDescent="0.3">
      <c r="B6" s="22"/>
      <c r="C6" s="23"/>
      <c r="D6" s="30" t="s">
        <v>15</v>
      </c>
      <c r="E6" s="23"/>
      <c r="F6" s="260" t="str">
        <f>'Rekapitulácia stavby'!K6</f>
        <v>AREÁL ŠPORTU A HIER JAMA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3"/>
      <c r="R6" s="24"/>
    </row>
    <row r="7" spans="1:66" ht="25.35" customHeight="1" x14ac:dyDescent="0.3">
      <c r="B7" s="22"/>
      <c r="C7" s="23"/>
      <c r="D7" s="30" t="s">
        <v>113</v>
      </c>
      <c r="E7" s="23"/>
      <c r="F7" s="260" t="s">
        <v>114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3"/>
      <c r="R7" s="24"/>
    </row>
    <row r="8" spans="1:66" s="1" customFormat="1" ht="32.85" customHeight="1" x14ac:dyDescent="0.3">
      <c r="B8" s="35"/>
      <c r="C8" s="36"/>
      <c r="D8" s="29" t="s">
        <v>115</v>
      </c>
      <c r="E8" s="36"/>
      <c r="F8" s="223" t="s">
        <v>116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36"/>
      <c r="R8" s="37"/>
    </row>
    <row r="9" spans="1:66" s="1" customFormat="1" ht="14.45" customHeight="1" x14ac:dyDescent="0.3">
      <c r="B9" s="35"/>
      <c r="C9" s="36"/>
      <c r="D9" s="30" t="s">
        <v>17</v>
      </c>
      <c r="E9" s="36"/>
      <c r="F9" s="28" t="s">
        <v>3</v>
      </c>
      <c r="G9" s="36"/>
      <c r="H9" s="36"/>
      <c r="I9" s="36"/>
      <c r="J9" s="36"/>
      <c r="K9" s="36"/>
      <c r="L9" s="36"/>
      <c r="M9" s="30" t="s">
        <v>18</v>
      </c>
      <c r="N9" s="36"/>
      <c r="O9" s="28" t="s">
        <v>3</v>
      </c>
      <c r="P9" s="36"/>
      <c r="Q9" s="36"/>
      <c r="R9" s="37"/>
    </row>
    <row r="10" spans="1:66" s="1" customFormat="1" ht="14.45" customHeight="1" x14ac:dyDescent="0.3">
      <c r="B10" s="35"/>
      <c r="C10" s="36"/>
      <c r="D10" s="30" t="s">
        <v>19</v>
      </c>
      <c r="E10" s="36"/>
      <c r="F10" s="28" t="s">
        <v>20</v>
      </c>
      <c r="G10" s="36"/>
      <c r="H10" s="36"/>
      <c r="I10" s="36"/>
      <c r="J10" s="36"/>
      <c r="K10" s="36"/>
      <c r="L10" s="36"/>
      <c r="M10" s="30" t="s">
        <v>21</v>
      </c>
      <c r="N10" s="36"/>
      <c r="O10" s="261" t="str">
        <f>'Rekapitulácia stavby'!AN8</f>
        <v>03.08.2016</v>
      </c>
      <c r="P10" s="236"/>
      <c r="Q10" s="36"/>
      <c r="R10" s="37"/>
    </row>
    <row r="11" spans="1:66" s="1" customFormat="1" ht="10.9" customHeight="1" x14ac:dyDescent="0.3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 x14ac:dyDescent="0.3">
      <c r="B12" s="35"/>
      <c r="C12" s="36"/>
      <c r="D12" s="30" t="s">
        <v>23</v>
      </c>
      <c r="E12" s="36"/>
      <c r="F12" s="36"/>
      <c r="G12" s="36"/>
      <c r="H12" s="36"/>
      <c r="I12" s="36"/>
      <c r="J12" s="36"/>
      <c r="K12" s="36"/>
      <c r="L12" s="36"/>
      <c r="M12" s="30" t="s">
        <v>24</v>
      </c>
      <c r="N12" s="36"/>
      <c r="O12" s="222" t="s">
        <v>3</v>
      </c>
      <c r="P12" s="236"/>
      <c r="Q12" s="36"/>
      <c r="R12" s="37"/>
    </row>
    <row r="13" spans="1:66" s="1" customFormat="1" ht="18" customHeight="1" x14ac:dyDescent="0.3">
      <c r="B13" s="35"/>
      <c r="C13" s="36"/>
      <c r="D13" s="36"/>
      <c r="E13" s="28" t="s">
        <v>25</v>
      </c>
      <c r="F13" s="36"/>
      <c r="G13" s="36"/>
      <c r="H13" s="36"/>
      <c r="I13" s="36"/>
      <c r="J13" s="36"/>
      <c r="K13" s="36"/>
      <c r="L13" s="36"/>
      <c r="M13" s="30" t="s">
        <v>26</v>
      </c>
      <c r="N13" s="36"/>
      <c r="O13" s="222" t="s">
        <v>3</v>
      </c>
      <c r="P13" s="236"/>
      <c r="Q13" s="36"/>
      <c r="R13" s="37"/>
    </row>
    <row r="14" spans="1:66" s="1" customFormat="1" ht="6.95" customHeight="1" x14ac:dyDescent="0.3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 x14ac:dyDescent="0.3">
      <c r="B15" s="35"/>
      <c r="C15" s="36"/>
      <c r="D15" s="30" t="s">
        <v>27</v>
      </c>
      <c r="E15" s="36"/>
      <c r="F15" s="36"/>
      <c r="G15" s="36"/>
      <c r="H15" s="36"/>
      <c r="I15" s="36"/>
      <c r="J15" s="36"/>
      <c r="K15" s="36"/>
      <c r="L15" s="36"/>
      <c r="M15" s="30" t="s">
        <v>24</v>
      </c>
      <c r="N15" s="36"/>
      <c r="O15" s="262" t="str">
        <f>IF('Rekapitulácia stavby'!AN13="","",'Rekapitulácia stavby'!AN13)</f>
        <v>Vyplň údaj</v>
      </c>
      <c r="P15" s="236"/>
      <c r="Q15" s="36"/>
      <c r="R15" s="37"/>
    </row>
    <row r="16" spans="1:66" s="1" customFormat="1" ht="18" customHeight="1" x14ac:dyDescent="0.3">
      <c r="B16" s="35"/>
      <c r="C16" s="36"/>
      <c r="D16" s="36"/>
      <c r="E16" s="262" t="str">
        <f>IF('Rekapitulácia stavby'!E14="","",'Rekapitulácia stavby'!E14)</f>
        <v>Vyplň údaj</v>
      </c>
      <c r="F16" s="236"/>
      <c r="G16" s="236"/>
      <c r="H16" s="236"/>
      <c r="I16" s="236"/>
      <c r="J16" s="236"/>
      <c r="K16" s="236"/>
      <c r="L16" s="236"/>
      <c r="M16" s="30" t="s">
        <v>26</v>
      </c>
      <c r="N16" s="36"/>
      <c r="O16" s="262" t="str">
        <f>IF('Rekapitulácia stavby'!AN14="","",'Rekapitulácia stavby'!AN14)</f>
        <v>Vyplň údaj</v>
      </c>
      <c r="P16" s="236"/>
      <c r="Q16" s="36"/>
      <c r="R16" s="37"/>
    </row>
    <row r="17" spans="2:18" s="1" customFormat="1" ht="6.95" customHeight="1" x14ac:dyDescent="0.3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 x14ac:dyDescent="0.3">
      <c r="B18" s="35"/>
      <c r="C18" s="36"/>
      <c r="D18" s="30" t="s">
        <v>29</v>
      </c>
      <c r="E18" s="36"/>
      <c r="F18" s="36"/>
      <c r="G18" s="36"/>
      <c r="H18" s="36"/>
      <c r="I18" s="36"/>
      <c r="J18" s="36"/>
      <c r="K18" s="36"/>
      <c r="L18" s="36"/>
      <c r="M18" s="30" t="s">
        <v>24</v>
      </c>
      <c r="N18" s="36"/>
      <c r="O18" s="222" t="s">
        <v>3</v>
      </c>
      <c r="P18" s="236"/>
      <c r="Q18" s="36"/>
      <c r="R18" s="37"/>
    </row>
    <row r="19" spans="2:18" s="1" customFormat="1" ht="18" customHeight="1" x14ac:dyDescent="0.3">
      <c r="B19" s="35"/>
      <c r="C19" s="36"/>
      <c r="D19" s="36"/>
      <c r="E19" s="28" t="s">
        <v>30</v>
      </c>
      <c r="F19" s="36"/>
      <c r="G19" s="36"/>
      <c r="H19" s="36"/>
      <c r="I19" s="36"/>
      <c r="J19" s="36"/>
      <c r="K19" s="36"/>
      <c r="L19" s="36"/>
      <c r="M19" s="30" t="s">
        <v>26</v>
      </c>
      <c r="N19" s="36"/>
      <c r="O19" s="222" t="s">
        <v>3</v>
      </c>
      <c r="P19" s="236"/>
      <c r="Q19" s="36"/>
      <c r="R19" s="37"/>
    </row>
    <row r="20" spans="2:18" s="1" customFormat="1" ht="6.9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 x14ac:dyDescent="0.3">
      <c r="B21" s="35"/>
      <c r="C21" s="36"/>
      <c r="D21" s="30" t="s">
        <v>33</v>
      </c>
      <c r="E21" s="36"/>
      <c r="F21" s="36"/>
      <c r="G21" s="36"/>
      <c r="H21" s="36"/>
      <c r="I21" s="36"/>
      <c r="J21" s="36"/>
      <c r="K21" s="36"/>
      <c r="L21" s="36"/>
      <c r="M21" s="30" t="s">
        <v>24</v>
      </c>
      <c r="N21" s="36"/>
      <c r="O21" s="222" t="s">
        <v>3</v>
      </c>
      <c r="P21" s="236"/>
      <c r="Q21" s="36"/>
      <c r="R21" s="37"/>
    </row>
    <row r="22" spans="2:18" s="1" customFormat="1" ht="18" customHeight="1" x14ac:dyDescent="0.3">
      <c r="B22" s="35"/>
      <c r="C22" s="36"/>
      <c r="D22" s="36"/>
      <c r="E22" s="28" t="s">
        <v>117</v>
      </c>
      <c r="F22" s="36"/>
      <c r="G22" s="36"/>
      <c r="H22" s="36"/>
      <c r="I22" s="36"/>
      <c r="J22" s="36"/>
      <c r="K22" s="36"/>
      <c r="L22" s="36"/>
      <c r="M22" s="30" t="s">
        <v>26</v>
      </c>
      <c r="N22" s="36"/>
      <c r="O22" s="222" t="s">
        <v>3</v>
      </c>
      <c r="P22" s="236"/>
      <c r="Q22" s="36"/>
      <c r="R22" s="37"/>
    </row>
    <row r="23" spans="2:18" s="1" customFormat="1" ht="6.95" customHeight="1" x14ac:dyDescent="0.3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 x14ac:dyDescent="0.3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 x14ac:dyDescent="0.3">
      <c r="B25" s="35"/>
      <c r="C25" s="36"/>
      <c r="D25" s="36"/>
      <c r="E25" s="225" t="s">
        <v>3</v>
      </c>
      <c r="F25" s="236"/>
      <c r="G25" s="236"/>
      <c r="H25" s="236"/>
      <c r="I25" s="236"/>
      <c r="J25" s="236"/>
      <c r="K25" s="236"/>
      <c r="L25" s="2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 x14ac:dyDescent="0.3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 x14ac:dyDescent="0.3">
      <c r="B28" s="35"/>
      <c r="C28" s="36"/>
      <c r="D28" s="122" t="s">
        <v>118</v>
      </c>
      <c r="E28" s="36"/>
      <c r="F28" s="36"/>
      <c r="G28" s="36"/>
      <c r="H28" s="36"/>
      <c r="I28" s="36"/>
      <c r="J28" s="36"/>
      <c r="K28" s="36"/>
      <c r="L28" s="36"/>
      <c r="M28" s="226">
        <f>N89</f>
        <v>0</v>
      </c>
      <c r="N28" s="236"/>
      <c r="O28" s="236"/>
      <c r="P28" s="236"/>
      <c r="Q28" s="36"/>
      <c r="R28" s="37"/>
    </row>
    <row r="29" spans="2:18" s="1" customFormat="1" ht="14.45" customHeight="1" x14ac:dyDescent="0.3">
      <c r="B29" s="35"/>
      <c r="C29" s="36"/>
      <c r="D29" s="34" t="s">
        <v>96</v>
      </c>
      <c r="E29" s="36"/>
      <c r="F29" s="36"/>
      <c r="G29" s="36"/>
      <c r="H29" s="36"/>
      <c r="I29" s="36"/>
      <c r="J29" s="36"/>
      <c r="K29" s="36"/>
      <c r="L29" s="36"/>
      <c r="M29" s="226">
        <f>N98</f>
        <v>0</v>
      </c>
      <c r="N29" s="236"/>
      <c r="O29" s="236"/>
      <c r="P29" s="236"/>
      <c r="Q29" s="36"/>
      <c r="R29" s="37"/>
    </row>
    <row r="30" spans="2:18" s="1" customFormat="1" ht="6.95" customHeight="1" x14ac:dyDescent="0.3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 x14ac:dyDescent="0.3">
      <c r="B31" s="35"/>
      <c r="C31" s="36"/>
      <c r="D31" s="123" t="s">
        <v>38</v>
      </c>
      <c r="E31" s="36"/>
      <c r="F31" s="36"/>
      <c r="G31" s="36"/>
      <c r="H31" s="36"/>
      <c r="I31" s="36"/>
      <c r="J31" s="36"/>
      <c r="K31" s="36"/>
      <c r="L31" s="36"/>
      <c r="M31" s="263">
        <f>ROUND(M28+M29,2)</f>
        <v>0</v>
      </c>
      <c r="N31" s="236"/>
      <c r="O31" s="236"/>
      <c r="P31" s="236"/>
      <c r="Q31" s="36"/>
      <c r="R31" s="37"/>
    </row>
    <row r="32" spans="2:18" s="1" customFormat="1" ht="6.95" customHeight="1" x14ac:dyDescent="0.3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 x14ac:dyDescent="0.3">
      <c r="B33" s="35"/>
      <c r="C33" s="36"/>
      <c r="D33" s="42" t="s">
        <v>39</v>
      </c>
      <c r="E33" s="42" t="s">
        <v>40</v>
      </c>
      <c r="F33" s="43">
        <v>0.2</v>
      </c>
      <c r="G33" s="124" t="s">
        <v>41</v>
      </c>
      <c r="H33" s="264">
        <f>ROUND((((SUM(BE98:BE105)+SUM(BE124:BE176))+SUM(BE178:BE182))),2)</f>
        <v>0</v>
      </c>
      <c r="I33" s="236"/>
      <c r="J33" s="236"/>
      <c r="K33" s="36"/>
      <c r="L33" s="36"/>
      <c r="M33" s="264">
        <f>ROUND(((ROUND((SUM(BE98:BE105)+SUM(BE124:BE176)), 2)*F33)+SUM(BE178:BE182)*F33),2)</f>
        <v>0</v>
      </c>
      <c r="N33" s="236"/>
      <c r="O33" s="236"/>
      <c r="P33" s="236"/>
      <c r="Q33" s="36"/>
      <c r="R33" s="37"/>
    </row>
    <row r="34" spans="2:18" s="1" customFormat="1" ht="14.45" customHeight="1" x14ac:dyDescent="0.3">
      <c r="B34" s="35"/>
      <c r="C34" s="36"/>
      <c r="D34" s="36"/>
      <c r="E34" s="42" t="s">
        <v>42</v>
      </c>
      <c r="F34" s="43">
        <v>0.2</v>
      </c>
      <c r="G34" s="124" t="s">
        <v>41</v>
      </c>
      <c r="H34" s="264">
        <f>ROUND((((SUM(BF98:BF105)+SUM(BF124:BF176))+SUM(BF178:BF182))),2)</f>
        <v>0</v>
      </c>
      <c r="I34" s="236"/>
      <c r="J34" s="236"/>
      <c r="K34" s="36"/>
      <c r="L34" s="36"/>
      <c r="M34" s="264">
        <f>ROUND(((ROUND((SUM(BF98:BF105)+SUM(BF124:BF176)), 2)*F34)+SUM(BF178:BF182)*F34),2)</f>
        <v>0</v>
      </c>
      <c r="N34" s="236"/>
      <c r="O34" s="236"/>
      <c r="P34" s="236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43</v>
      </c>
      <c r="F35" s="43">
        <v>0.2</v>
      </c>
      <c r="G35" s="124" t="s">
        <v>41</v>
      </c>
      <c r="H35" s="264">
        <f>ROUND((((SUM(BG98:BG105)+SUM(BG124:BG176))+SUM(BG178:BG182))),2)</f>
        <v>0</v>
      </c>
      <c r="I35" s="236"/>
      <c r="J35" s="236"/>
      <c r="K35" s="36"/>
      <c r="L35" s="36"/>
      <c r="M35" s="264">
        <v>0</v>
      </c>
      <c r="N35" s="236"/>
      <c r="O35" s="236"/>
      <c r="P35" s="236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44</v>
      </c>
      <c r="F36" s="43">
        <v>0.2</v>
      </c>
      <c r="G36" s="124" t="s">
        <v>41</v>
      </c>
      <c r="H36" s="264">
        <f>ROUND((((SUM(BH98:BH105)+SUM(BH124:BH176))+SUM(BH178:BH182))),2)</f>
        <v>0</v>
      </c>
      <c r="I36" s="236"/>
      <c r="J36" s="236"/>
      <c r="K36" s="36"/>
      <c r="L36" s="36"/>
      <c r="M36" s="264">
        <v>0</v>
      </c>
      <c r="N36" s="236"/>
      <c r="O36" s="236"/>
      <c r="P36" s="236"/>
      <c r="Q36" s="36"/>
      <c r="R36" s="37"/>
    </row>
    <row r="37" spans="2:18" s="1" customFormat="1" ht="14.45" hidden="1" customHeight="1" x14ac:dyDescent="0.3">
      <c r="B37" s="35"/>
      <c r="C37" s="36"/>
      <c r="D37" s="36"/>
      <c r="E37" s="42" t="s">
        <v>45</v>
      </c>
      <c r="F37" s="43">
        <v>0</v>
      </c>
      <c r="G37" s="124" t="s">
        <v>41</v>
      </c>
      <c r="H37" s="264">
        <f>ROUND((((SUM(BI98:BI105)+SUM(BI124:BI176))+SUM(BI178:BI182))),2)</f>
        <v>0</v>
      </c>
      <c r="I37" s="236"/>
      <c r="J37" s="236"/>
      <c r="K37" s="36"/>
      <c r="L37" s="36"/>
      <c r="M37" s="264">
        <v>0</v>
      </c>
      <c r="N37" s="236"/>
      <c r="O37" s="236"/>
      <c r="P37" s="236"/>
      <c r="Q37" s="36"/>
      <c r="R37" s="37"/>
    </row>
    <row r="38" spans="2:18" s="1" customFormat="1" ht="6.95" customHeight="1" x14ac:dyDescent="0.3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 x14ac:dyDescent="0.3">
      <c r="B39" s="35"/>
      <c r="C39" s="120"/>
      <c r="D39" s="125" t="s">
        <v>46</v>
      </c>
      <c r="E39" s="76"/>
      <c r="F39" s="76"/>
      <c r="G39" s="126" t="s">
        <v>47</v>
      </c>
      <c r="H39" s="127" t="s">
        <v>48</v>
      </c>
      <c r="I39" s="76"/>
      <c r="J39" s="76"/>
      <c r="K39" s="76"/>
      <c r="L39" s="265">
        <f>SUM(M31:M37)</f>
        <v>0</v>
      </c>
      <c r="M39" s="244"/>
      <c r="N39" s="244"/>
      <c r="O39" s="244"/>
      <c r="P39" s="246"/>
      <c r="Q39" s="120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 x14ac:dyDescent="0.3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 x14ac:dyDescent="0.3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2:18" ht="13.5" x14ac:dyDescent="0.3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2:18" ht="13.5" x14ac:dyDescent="0.3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5" spans="2:18" ht="13.5" x14ac:dyDescent="0.3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2:18" ht="13.5" x14ac:dyDescent="0.3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2:18" ht="13.5" x14ac:dyDescent="0.3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</row>
    <row r="48" spans="2:18" ht="13.5" x14ac:dyDescent="0.3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2:18" ht="13.5" x14ac:dyDescent="0.3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2:18" s="1" customFormat="1" x14ac:dyDescent="0.3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 ht="13.5" x14ac:dyDescent="0.3">
      <c r="B51" s="22"/>
      <c r="C51" s="23"/>
      <c r="D51" s="53"/>
      <c r="E51" s="23"/>
      <c r="F51" s="23"/>
      <c r="G51" s="23"/>
      <c r="H51" s="54"/>
      <c r="I51" s="23"/>
      <c r="J51" s="53"/>
      <c r="K51" s="23"/>
      <c r="L51" s="23"/>
      <c r="M51" s="23"/>
      <c r="N51" s="23"/>
      <c r="O51" s="23"/>
      <c r="P51" s="54"/>
      <c r="Q51" s="23"/>
      <c r="R51" s="24"/>
    </row>
    <row r="52" spans="2:18" ht="13.5" x14ac:dyDescent="0.3">
      <c r="B52" s="22"/>
      <c r="C52" s="23"/>
      <c r="D52" s="53"/>
      <c r="E52" s="23"/>
      <c r="F52" s="23"/>
      <c r="G52" s="23"/>
      <c r="H52" s="54"/>
      <c r="I52" s="23"/>
      <c r="J52" s="53"/>
      <c r="K52" s="23"/>
      <c r="L52" s="23"/>
      <c r="M52" s="23"/>
      <c r="N52" s="23"/>
      <c r="O52" s="23"/>
      <c r="P52" s="54"/>
      <c r="Q52" s="23"/>
      <c r="R52" s="24"/>
    </row>
    <row r="53" spans="2:18" ht="13.5" x14ac:dyDescent="0.3">
      <c r="B53" s="22"/>
      <c r="C53" s="23"/>
      <c r="D53" s="53"/>
      <c r="E53" s="23"/>
      <c r="F53" s="23"/>
      <c r="G53" s="23"/>
      <c r="H53" s="54"/>
      <c r="I53" s="23"/>
      <c r="J53" s="53"/>
      <c r="K53" s="23"/>
      <c r="L53" s="23"/>
      <c r="M53" s="23"/>
      <c r="N53" s="23"/>
      <c r="O53" s="23"/>
      <c r="P53" s="54"/>
      <c r="Q53" s="23"/>
      <c r="R53" s="24"/>
    </row>
    <row r="54" spans="2:18" ht="13.5" x14ac:dyDescent="0.3">
      <c r="B54" s="22"/>
      <c r="C54" s="23"/>
      <c r="D54" s="53"/>
      <c r="E54" s="23"/>
      <c r="F54" s="23"/>
      <c r="G54" s="23"/>
      <c r="H54" s="54"/>
      <c r="I54" s="23"/>
      <c r="J54" s="53"/>
      <c r="K54" s="23"/>
      <c r="L54" s="23"/>
      <c r="M54" s="23"/>
      <c r="N54" s="23"/>
      <c r="O54" s="23"/>
      <c r="P54" s="54"/>
      <c r="Q54" s="23"/>
      <c r="R54" s="24"/>
    </row>
    <row r="55" spans="2:18" ht="13.5" x14ac:dyDescent="0.3">
      <c r="B55" s="22"/>
      <c r="C55" s="23"/>
      <c r="D55" s="53"/>
      <c r="E55" s="23"/>
      <c r="F55" s="23"/>
      <c r="G55" s="23"/>
      <c r="H55" s="54"/>
      <c r="I55" s="23"/>
      <c r="J55" s="53"/>
      <c r="K55" s="23"/>
      <c r="L55" s="23"/>
      <c r="M55" s="23"/>
      <c r="N55" s="23"/>
      <c r="O55" s="23"/>
      <c r="P55" s="54"/>
      <c r="Q55" s="23"/>
      <c r="R55" s="24"/>
    </row>
    <row r="56" spans="2:18" ht="13.5" x14ac:dyDescent="0.3">
      <c r="B56" s="22"/>
      <c r="C56" s="23"/>
      <c r="D56" s="53"/>
      <c r="E56" s="23"/>
      <c r="F56" s="23"/>
      <c r="G56" s="23"/>
      <c r="H56" s="54"/>
      <c r="I56" s="23"/>
      <c r="J56" s="53"/>
      <c r="K56" s="23"/>
      <c r="L56" s="23"/>
      <c r="M56" s="23"/>
      <c r="N56" s="23"/>
      <c r="O56" s="23"/>
      <c r="P56" s="54"/>
      <c r="Q56" s="23"/>
      <c r="R56" s="24"/>
    </row>
    <row r="57" spans="2:18" ht="13.5" x14ac:dyDescent="0.3">
      <c r="B57" s="22"/>
      <c r="C57" s="23"/>
      <c r="D57" s="53"/>
      <c r="E57" s="23"/>
      <c r="F57" s="23"/>
      <c r="G57" s="23"/>
      <c r="H57" s="54"/>
      <c r="I57" s="23"/>
      <c r="J57" s="53"/>
      <c r="K57" s="23"/>
      <c r="L57" s="23"/>
      <c r="M57" s="23"/>
      <c r="N57" s="23"/>
      <c r="O57" s="23"/>
      <c r="P57" s="54"/>
      <c r="Q57" s="23"/>
      <c r="R57" s="24"/>
    </row>
    <row r="58" spans="2:18" ht="13.5" x14ac:dyDescent="0.3">
      <c r="B58" s="22"/>
      <c r="C58" s="23"/>
      <c r="D58" s="53"/>
      <c r="E58" s="23"/>
      <c r="F58" s="23"/>
      <c r="G58" s="23"/>
      <c r="H58" s="54"/>
      <c r="I58" s="23"/>
      <c r="J58" s="53"/>
      <c r="K58" s="23"/>
      <c r="L58" s="23"/>
      <c r="M58" s="23"/>
      <c r="N58" s="23"/>
      <c r="O58" s="23"/>
      <c r="P58" s="54"/>
      <c r="Q58" s="23"/>
      <c r="R58" s="24"/>
    </row>
    <row r="59" spans="2:18" s="1" customFormat="1" x14ac:dyDescent="0.3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 ht="13.5" x14ac:dyDescent="0.3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2:18" s="1" customFormat="1" x14ac:dyDescent="0.3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 ht="13.5" x14ac:dyDescent="0.3">
      <c r="B62" s="22"/>
      <c r="C62" s="23"/>
      <c r="D62" s="53"/>
      <c r="E62" s="23"/>
      <c r="F62" s="23"/>
      <c r="G62" s="23"/>
      <c r="H62" s="54"/>
      <c r="I62" s="23"/>
      <c r="J62" s="53"/>
      <c r="K62" s="23"/>
      <c r="L62" s="23"/>
      <c r="M62" s="23"/>
      <c r="N62" s="23"/>
      <c r="O62" s="23"/>
      <c r="P62" s="54"/>
      <c r="Q62" s="23"/>
      <c r="R62" s="24"/>
    </row>
    <row r="63" spans="2:18" ht="13.5" x14ac:dyDescent="0.3">
      <c r="B63" s="22"/>
      <c r="C63" s="23"/>
      <c r="D63" s="53"/>
      <c r="E63" s="23"/>
      <c r="F63" s="23"/>
      <c r="G63" s="23"/>
      <c r="H63" s="54"/>
      <c r="I63" s="23"/>
      <c r="J63" s="53"/>
      <c r="K63" s="23"/>
      <c r="L63" s="23"/>
      <c r="M63" s="23"/>
      <c r="N63" s="23"/>
      <c r="O63" s="23"/>
      <c r="P63" s="54"/>
      <c r="Q63" s="23"/>
      <c r="R63" s="24"/>
    </row>
    <row r="64" spans="2:18" ht="13.5" x14ac:dyDescent="0.3">
      <c r="B64" s="22"/>
      <c r="C64" s="23"/>
      <c r="D64" s="53"/>
      <c r="E64" s="23"/>
      <c r="F64" s="23"/>
      <c r="G64" s="23"/>
      <c r="H64" s="54"/>
      <c r="I64" s="23"/>
      <c r="J64" s="53"/>
      <c r="K64" s="23"/>
      <c r="L64" s="23"/>
      <c r="M64" s="23"/>
      <c r="N64" s="23"/>
      <c r="O64" s="23"/>
      <c r="P64" s="54"/>
      <c r="Q64" s="23"/>
      <c r="R64" s="24"/>
    </row>
    <row r="65" spans="2:18" ht="13.5" x14ac:dyDescent="0.3">
      <c r="B65" s="22"/>
      <c r="C65" s="23"/>
      <c r="D65" s="53"/>
      <c r="E65" s="23"/>
      <c r="F65" s="23"/>
      <c r="G65" s="23"/>
      <c r="H65" s="54"/>
      <c r="I65" s="23"/>
      <c r="J65" s="53"/>
      <c r="K65" s="23"/>
      <c r="L65" s="23"/>
      <c r="M65" s="23"/>
      <c r="N65" s="23"/>
      <c r="O65" s="23"/>
      <c r="P65" s="54"/>
      <c r="Q65" s="23"/>
      <c r="R65" s="24"/>
    </row>
    <row r="66" spans="2:18" ht="13.5" x14ac:dyDescent="0.3">
      <c r="B66" s="22"/>
      <c r="C66" s="23"/>
      <c r="D66" s="53"/>
      <c r="E66" s="23"/>
      <c r="F66" s="23"/>
      <c r="G66" s="23"/>
      <c r="H66" s="54"/>
      <c r="I66" s="23"/>
      <c r="J66" s="53"/>
      <c r="K66" s="23"/>
      <c r="L66" s="23"/>
      <c r="M66" s="23"/>
      <c r="N66" s="23"/>
      <c r="O66" s="23"/>
      <c r="P66" s="54"/>
      <c r="Q66" s="23"/>
      <c r="R66" s="24"/>
    </row>
    <row r="67" spans="2:18" ht="13.5" x14ac:dyDescent="0.3">
      <c r="B67" s="22"/>
      <c r="C67" s="23"/>
      <c r="D67" s="53"/>
      <c r="E67" s="23"/>
      <c r="F67" s="23"/>
      <c r="G67" s="23"/>
      <c r="H67" s="54"/>
      <c r="I67" s="23"/>
      <c r="J67" s="53"/>
      <c r="K67" s="23"/>
      <c r="L67" s="23"/>
      <c r="M67" s="23"/>
      <c r="N67" s="23"/>
      <c r="O67" s="23"/>
      <c r="P67" s="54"/>
      <c r="Q67" s="23"/>
      <c r="R67" s="24"/>
    </row>
    <row r="68" spans="2:18" ht="13.5" x14ac:dyDescent="0.3">
      <c r="B68" s="22"/>
      <c r="C68" s="23"/>
      <c r="D68" s="53"/>
      <c r="E68" s="23"/>
      <c r="F68" s="23"/>
      <c r="G68" s="23"/>
      <c r="H68" s="54"/>
      <c r="I68" s="23"/>
      <c r="J68" s="53"/>
      <c r="K68" s="23"/>
      <c r="L68" s="23"/>
      <c r="M68" s="23"/>
      <c r="N68" s="23"/>
      <c r="O68" s="23"/>
      <c r="P68" s="54"/>
      <c r="Q68" s="23"/>
      <c r="R68" s="24"/>
    </row>
    <row r="69" spans="2:18" ht="13.5" x14ac:dyDescent="0.3">
      <c r="B69" s="22"/>
      <c r="C69" s="23"/>
      <c r="D69" s="53"/>
      <c r="E69" s="23"/>
      <c r="F69" s="23"/>
      <c r="G69" s="23"/>
      <c r="H69" s="54"/>
      <c r="I69" s="23"/>
      <c r="J69" s="53"/>
      <c r="K69" s="23"/>
      <c r="L69" s="23"/>
      <c r="M69" s="23"/>
      <c r="N69" s="23"/>
      <c r="O69" s="23"/>
      <c r="P69" s="54"/>
      <c r="Q69" s="23"/>
      <c r="R69" s="24"/>
    </row>
    <row r="70" spans="2:18" s="1" customFormat="1" x14ac:dyDescent="0.3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217" t="s">
        <v>119</v>
      </c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0" t="s">
        <v>15</v>
      </c>
      <c r="D78" s="36"/>
      <c r="E78" s="36"/>
      <c r="F78" s="260" t="str">
        <f>F6</f>
        <v>AREÁL ŠPORTU A HIER JAMA</v>
      </c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36"/>
      <c r="R78" s="37"/>
    </row>
    <row r="79" spans="2:18" ht="30" customHeight="1" x14ac:dyDescent="0.3">
      <c r="B79" s="22"/>
      <c r="C79" s="30" t="s">
        <v>113</v>
      </c>
      <c r="D79" s="23"/>
      <c r="E79" s="23"/>
      <c r="F79" s="260" t="s">
        <v>114</v>
      </c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3"/>
      <c r="R79" s="24"/>
    </row>
    <row r="80" spans="2:18" s="1" customFormat="1" ht="36.950000000000003" customHeight="1" x14ac:dyDescent="0.3">
      <c r="B80" s="35"/>
      <c r="C80" s="69" t="s">
        <v>115</v>
      </c>
      <c r="D80" s="36"/>
      <c r="E80" s="36"/>
      <c r="F80" s="237" t="str">
        <f>F8</f>
        <v>1-1 - Búracie práce</v>
      </c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36"/>
      <c r="R80" s="37"/>
    </row>
    <row r="81" spans="2:47" s="1" customFormat="1" ht="6.95" customHeight="1" x14ac:dyDescent="0.3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 x14ac:dyDescent="0.3">
      <c r="B82" s="35"/>
      <c r="C82" s="30" t="s">
        <v>19</v>
      </c>
      <c r="D82" s="36"/>
      <c r="E82" s="36"/>
      <c r="F82" s="28" t="str">
        <f>F10</f>
        <v>Areál Jama, Vígľašská ul., Bratislava-Petržalka</v>
      </c>
      <c r="G82" s="36"/>
      <c r="H82" s="36"/>
      <c r="I82" s="36"/>
      <c r="J82" s="36"/>
      <c r="K82" s="30" t="s">
        <v>21</v>
      </c>
      <c r="L82" s="36"/>
      <c r="M82" s="266" t="str">
        <f>IF(O10="","",O10)</f>
        <v>03.08.2016</v>
      </c>
      <c r="N82" s="236"/>
      <c r="O82" s="236"/>
      <c r="P82" s="236"/>
      <c r="Q82" s="36"/>
      <c r="R82" s="37"/>
    </row>
    <row r="83" spans="2:47" s="1" customFormat="1" ht="6.95" customHeight="1" x14ac:dyDescent="0.3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x14ac:dyDescent="0.3">
      <c r="B84" s="35"/>
      <c r="C84" s="30" t="s">
        <v>23</v>
      </c>
      <c r="D84" s="36"/>
      <c r="E84" s="36"/>
      <c r="F84" s="28" t="str">
        <f>E13</f>
        <v>MČ Petržalka</v>
      </c>
      <c r="G84" s="36"/>
      <c r="H84" s="36"/>
      <c r="I84" s="36"/>
      <c r="J84" s="36"/>
      <c r="K84" s="30" t="s">
        <v>29</v>
      </c>
      <c r="L84" s="36"/>
      <c r="M84" s="222" t="str">
        <f>E19</f>
        <v>ING.ARCH.R.PORUBEC</v>
      </c>
      <c r="N84" s="236"/>
      <c r="O84" s="236"/>
      <c r="P84" s="236"/>
      <c r="Q84" s="236"/>
      <c r="R84" s="37"/>
    </row>
    <row r="85" spans="2:47" s="1" customFormat="1" ht="14.45" customHeight="1" x14ac:dyDescent="0.3">
      <c r="B85" s="35"/>
      <c r="C85" s="30" t="s">
        <v>27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33</v>
      </c>
      <c r="L85" s="36"/>
      <c r="M85" s="222" t="str">
        <f>E22</f>
        <v>Kovács</v>
      </c>
      <c r="N85" s="236"/>
      <c r="O85" s="236"/>
      <c r="P85" s="236"/>
      <c r="Q85" s="236"/>
      <c r="R85" s="37"/>
    </row>
    <row r="86" spans="2:47" s="1" customFormat="1" ht="10.35" customHeight="1" x14ac:dyDescent="0.3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 x14ac:dyDescent="0.3">
      <c r="B87" s="35"/>
      <c r="C87" s="267" t="s">
        <v>120</v>
      </c>
      <c r="D87" s="268"/>
      <c r="E87" s="268"/>
      <c r="F87" s="268"/>
      <c r="G87" s="268"/>
      <c r="H87" s="120"/>
      <c r="I87" s="120"/>
      <c r="J87" s="120"/>
      <c r="K87" s="120"/>
      <c r="L87" s="120"/>
      <c r="M87" s="120"/>
      <c r="N87" s="267" t="s">
        <v>121</v>
      </c>
      <c r="O87" s="236"/>
      <c r="P87" s="236"/>
      <c r="Q87" s="236"/>
      <c r="R87" s="37"/>
    </row>
    <row r="88" spans="2:47" s="1" customFormat="1" ht="10.35" customHeight="1" x14ac:dyDescent="0.3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 x14ac:dyDescent="0.3">
      <c r="B89" s="35"/>
      <c r="C89" s="128" t="s">
        <v>122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57">
        <f>N124</f>
        <v>0</v>
      </c>
      <c r="O89" s="236"/>
      <c r="P89" s="236"/>
      <c r="Q89" s="236"/>
      <c r="R89" s="37"/>
      <c r="AU89" s="18" t="s">
        <v>123</v>
      </c>
    </row>
    <row r="90" spans="2:47" s="7" customFormat="1" ht="24.95" customHeight="1" x14ac:dyDescent="0.3">
      <c r="B90" s="129"/>
      <c r="C90" s="130"/>
      <c r="D90" s="131" t="s">
        <v>124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69">
        <f>N125</f>
        <v>0</v>
      </c>
      <c r="O90" s="270"/>
      <c r="P90" s="270"/>
      <c r="Q90" s="270"/>
      <c r="R90" s="132"/>
    </row>
    <row r="91" spans="2:47" s="8" customFormat="1" ht="19.899999999999999" customHeight="1" x14ac:dyDescent="0.3">
      <c r="B91" s="133"/>
      <c r="C91" s="99"/>
      <c r="D91" s="110" t="s">
        <v>125</v>
      </c>
      <c r="E91" s="99"/>
      <c r="F91" s="99"/>
      <c r="G91" s="99"/>
      <c r="H91" s="99"/>
      <c r="I91" s="99"/>
      <c r="J91" s="99"/>
      <c r="K91" s="99"/>
      <c r="L91" s="99"/>
      <c r="M91" s="99"/>
      <c r="N91" s="251">
        <f>N126</f>
        <v>0</v>
      </c>
      <c r="O91" s="252"/>
      <c r="P91" s="252"/>
      <c r="Q91" s="252"/>
      <c r="R91" s="134"/>
    </row>
    <row r="92" spans="2:47" s="8" customFormat="1" ht="19.899999999999999" customHeight="1" x14ac:dyDescent="0.3">
      <c r="B92" s="133"/>
      <c r="C92" s="99"/>
      <c r="D92" s="110" t="s">
        <v>126</v>
      </c>
      <c r="E92" s="99"/>
      <c r="F92" s="99"/>
      <c r="G92" s="99"/>
      <c r="H92" s="99"/>
      <c r="I92" s="99"/>
      <c r="J92" s="99"/>
      <c r="K92" s="99"/>
      <c r="L92" s="99"/>
      <c r="M92" s="99"/>
      <c r="N92" s="251">
        <f>N153</f>
        <v>0</v>
      </c>
      <c r="O92" s="252"/>
      <c r="P92" s="252"/>
      <c r="Q92" s="252"/>
      <c r="R92" s="134"/>
    </row>
    <row r="93" spans="2:47" s="8" customFormat="1" ht="19.899999999999999" customHeight="1" x14ac:dyDescent="0.3">
      <c r="B93" s="133"/>
      <c r="C93" s="99"/>
      <c r="D93" s="110" t="s">
        <v>127</v>
      </c>
      <c r="E93" s="99"/>
      <c r="F93" s="99"/>
      <c r="G93" s="99"/>
      <c r="H93" s="99"/>
      <c r="I93" s="99"/>
      <c r="J93" s="99"/>
      <c r="K93" s="99"/>
      <c r="L93" s="99"/>
      <c r="M93" s="99"/>
      <c r="N93" s="251">
        <f>N170</f>
        <v>0</v>
      </c>
      <c r="O93" s="252"/>
      <c r="P93" s="252"/>
      <c r="Q93" s="252"/>
      <c r="R93" s="134"/>
    </row>
    <row r="94" spans="2:47" s="7" customFormat="1" ht="24.95" customHeight="1" x14ac:dyDescent="0.3">
      <c r="B94" s="129"/>
      <c r="C94" s="130"/>
      <c r="D94" s="131" t="s">
        <v>128</v>
      </c>
      <c r="E94" s="130"/>
      <c r="F94" s="130"/>
      <c r="G94" s="130"/>
      <c r="H94" s="130"/>
      <c r="I94" s="130"/>
      <c r="J94" s="130"/>
      <c r="K94" s="130"/>
      <c r="L94" s="130"/>
      <c r="M94" s="130"/>
      <c r="N94" s="269">
        <f>N172</f>
        <v>0</v>
      </c>
      <c r="O94" s="270"/>
      <c r="P94" s="270"/>
      <c r="Q94" s="270"/>
      <c r="R94" s="132"/>
    </row>
    <row r="95" spans="2:47" s="8" customFormat="1" ht="19.899999999999999" customHeight="1" x14ac:dyDescent="0.3">
      <c r="B95" s="133"/>
      <c r="C95" s="99"/>
      <c r="D95" s="110" t="s">
        <v>129</v>
      </c>
      <c r="E95" s="99"/>
      <c r="F95" s="99"/>
      <c r="G95" s="99"/>
      <c r="H95" s="99"/>
      <c r="I95" s="99"/>
      <c r="J95" s="99"/>
      <c r="K95" s="99"/>
      <c r="L95" s="99"/>
      <c r="M95" s="99"/>
      <c r="N95" s="251">
        <f>N173</f>
        <v>0</v>
      </c>
      <c r="O95" s="252"/>
      <c r="P95" s="252"/>
      <c r="Q95" s="252"/>
      <c r="R95" s="134"/>
    </row>
    <row r="96" spans="2:47" s="7" customFormat="1" ht="21.75" customHeight="1" x14ac:dyDescent="0.35">
      <c r="B96" s="129"/>
      <c r="C96" s="130"/>
      <c r="D96" s="131" t="s">
        <v>130</v>
      </c>
      <c r="E96" s="130"/>
      <c r="F96" s="130"/>
      <c r="G96" s="130"/>
      <c r="H96" s="130"/>
      <c r="I96" s="130"/>
      <c r="J96" s="130"/>
      <c r="K96" s="130"/>
      <c r="L96" s="130"/>
      <c r="M96" s="130"/>
      <c r="N96" s="271">
        <f>N177</f>
        <v>0</v>
      </c>
      <c r="O96" s="270"/>
      <c r="P96" s="270"/>
      <c r="Q96" s="270"/>
      <c r="R96" s="132"/>
    </row>
    <row r="97" spans="2:65" s="1" customFormat="1" ht="21.75" customHeight="1" x14ac:dyDescent="0.3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65" s="1" customFormat="1" ht="29.25" customHeight="1" x14ac:dyDescent="0.3">
      <c r="B98" s="35"/>
      <c r="C98" s="128" t="s">
        <v>131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272">
        <f>ROUND(N99+N100+N101+N102+N103+N104,2)</f>
        <v>0</v>
      </c>
      <c r="O98" s="236"/>
      <c r="P98" s="236"/>
      <c r="Q98" s="236"/>
      <c r="R98" s="37"/>
      <c r="T98" s="135"/>
      <c r="U98" s="136" t="s">
        <v>39</v>
      </c>
    </row>
    <row r="99" spans="2:65" s="1" customFormat="1" ht="18" customHeight="1" x14ac:dyDescent="0.3">
      <c r="B99" s="137"/>
      <c r="C99" s="138"/>
      <c r="D99" s="255" t="s">
        <v>132</v>
      </c>
      <c r="E99" s="273"/>
      <c r="F99" s="273"/>
      <c r="G99" s="273"/>
      <c r="H99" s="273"/>
      <c r="I99" s="138"/>
      <c r="J99" s="138"/>
      <c r="K99" s="138"/>
      <c r="L99" s="138"/>
      <c r="M99" s="138"/>
      <c r="N99" s="254">
        <f>ROUND(N89*T99,2)</f>
        <v>0</v>
      </c>
      <c r="O99" s="273"/>
      <c r="P99" s="273"/>
      <c r="Q99" s="273"/>
      <c r="R99" s="139"/>
      <c r="S99" s="138"/>
      <c r="T99" s="140"/>
      <c r="U99" s="141" t="s">
        <v>42</v>
      </c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3" t="s">
        <v>91</v>
      </c>
      <c r="AZ99" s="142"/>
      <c r="BA99" s="142"/>
      <c r="BB99" s="142"/>
      <c r="BC99" s="142"/>
      <c r="BD99" s="142"/>
      <c r="BE99" s="144">
        <f t="shared" ref="BE99:BE104" si="0">IF(U99="základná",N99,0)</f>
        <v>0</v>
      </c>
      <c r="BF99" s="144">
        <f t="shared" ref="BF99:BF104" si="1">IF(U99="znížená",N99,0)</f>
        <v>0</v>
      </c>
      <c r="BG99" s="144">
        <f t="shared" ref="BG99:BG104" si="2">IF(U99="zákl. prenesená",N99,0)</f>
        <v>0</v>
      </c>
      <c r="BH99" s="144">
        <f t="shared" ref="BH99:BH104" si="3">IF(U99="zníž. prenesená",N99,0)</f>
        <v>0</v>
      </c>
      <c r="BI99" s="144">
        <f t="shared" ref="BI99:BI104" si="4">IF(U99="nulová",N99,0)</f>
        <v>0</v>
      </c>
      <c r="BJ99" s="143" t="s">
        <v>85</v>
      </c>
      <c r="BK99" s="142"/>
      <c r="BL99" s="142"/>
      <c r="BM99" s="142"/>
    </row>
    <row r="100" spans="2:65" s="1" customFormat="1" ht="18" customHeight="1" x14ac:dyDescent="0.3">
      <c r="B100" s="137"/>
      <c r="C100" s="138"/>
      <c r="D100" s="255" t="s">
        <v>133</v>
      </c>
      <c r="E100" s="273"/>
      <c r="F100" s="273"/>
      <c r="G100" s="273"/>
      <c r="H100" s="273"/>
      <c r="I100" s="138"/>
      <c r="J100" s="138"/>
      <c r="K100" s="138"/>
      <c r="L100" s="138"/>
      <c r="M100" s="138"/>
      <c r="N100" s="254">
        <f>ROUND(N89*T100,2)</f>
        <v>0</v>
      </c>
      <c r="O100" s="273"/>
      <c r="P100" s="273"/>
      <c r="Q100" s="273"/>
      <c r="R100" s="139"/>
      <c r="S100" s="138"/>
      <c r="T100" s="140"/>
      <c r="U100" s="141" t="s">
        <v>42</v>
      </c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3" t="s">
        <v>91</v>
      </c>
      <c r="AZ100" s="142"/>
      <c r="BA100" s="142"/>
      <c r="BB100" s="142"/>
      <c r="BC100" s="142"/>
      <c r="BD100" s="142"/>
      <c r="BE100" s="144">
        <f t="shared" si="0"/>
        <v>0</v>
      </c>
      <c r="BF100" s="144">
        <f t="shared" si="1"/>
        <v>0</v>
      </c>
      <c r="BG100" s="144">
        <f t="shared" si="2"/>
        <v>0</v>
      </c>
      <c r="BH100" s="144">
        <f t="shared" si="3"/>
        <v>0</v>
      </c>
      <c r="BI100" s="144">
        <f t="shared" si="4"/>
        <v>0</v>
      </c>
      <c r="BJ100" s="143" t="s">
        <v>85</v>
      </c>
      <c r="BK100" s="142"/>
      <c r="BL100" s="142"/>
      <c r="BM100" s="142"/>
    </row>
    <row r="101" spans="2:65" s="1" customFormat="1" ht="18" customHeight="1" x14ac:dyDescent="0.3">
      <c r="B101" s="137"/>
      <c r="C101" s="138"/>
      <c r="D101" s="255" t="s">
        <v>134</v>
      </c>
      <c r="E101" s="273"/>
      <c r="F101" s="273"/>
      <c r="G101" s="273"/>
      <c r="H101" s="273"/>
      <c r="I101" s="138"/>
      <c r="J101" s="138"/>
      <c r="K101" s="138"/>
      <c r="L101" s="138"/>
      <c r="M101" s="138"/>
      <c r="N101" s="254">
        <f>ROUND(N89*T101,2)</f>
        <v>0</v>
      </c>
      <c r="O101" s="273"/>
      <c r="P101" s="273"/>
      <c r="Q101" s="273"/>
      <c r="R101" s="139"/>
      <c r="S101" s="138"/>
      <c r="T101" s="140"/>
      <c r="U101" s="141" t="s">
        <v>42</v>
      </c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3" t="s">
        <v>91</v>
      </c>
      <c r="AZ101" s="142"/>
      <c r="BA101" s="142"/>
      <c r="BB101" s="142"/>
      <c r="BC101" s="142"/>
      <c r="BD101" s="142"/>
      <c r="BE101" s="144">
        <f t="shared" si="0"/>
        <v>0</v>
      </c>
      <c r="BF101" s="144">
        <f t="shared" si="1"/>
        <v>0</v>
      </c>
      <c r="BG101" s="144">
        <f t="shared" si="2"/>
        <v>0</v>
      </c>
      <c r="BH101" s="144">
        <f t="shared" si="3"/>
        <v>0</v>
      </c>
      <c r="BI101" s="144">
        <f t="shared" si="4"/>
        <v>0</v>
      </c>
      <c r="BJ101" s="143" t="s">
        <v>85</v>
      </c>
      <c r="BK101" s="142"/>
      <c r="BL101" s="142"/>
      <c r="BM101" s="142"/>
    </row>
    <row r="102" spans="2:65" s="1" customFormat="1" ht="18" customHeight="1" x14ac:dyDescent="0.3">
      <c r="B102" s="137"/>
      <c r="C102" s="138"/>
      <c r="D102" s="255" t="s">
        <v>135</v>
      </c>
      <c r="E102" s="273"/>
      <c r="F102" s="273"/>
      <c r="G102" s="273"/>
      <c r="H102" s="273"/>
      <c r="I102" s="138"/>
      <c r="J102" s="138"/>
      <c r="K102" s="138"/>
      <c r="L102" s="138"/>
      <c r="M102" s="138"/>
      <c r="N102" s="254">
        <f>ROUND(N89*T102,2)</f>
        <v>0</v>
      </c>
      <c r="O102" s="273"/>
      <c r="P102" s="273"/>
      <c r="Q102" s="273"/>
      <c r="R102" s="139"/>
      <c r="S102" s="138"/>
      <c r="T102" s="140"/>
      <c r="U102" s="141" t="s">
        <v>42</v>
      </c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3" t="s">
        <v>91</v>
      </c>
      <c r="AZ102" s="142"/>
      <c r="BA102" s="142"/>
      <c r="BB102" s="142"/>
      <c r="BC102" s="142"/>
      <c r="BD102" s="142"/>
      <c r="BE102" s="144">
        <f t="shared" si="0"/>
        <v>0</v>
      </c>
      <c r="BF102" s="144">
        <f t="shared" si="1"/>
        <v>0</v>
      </c>
      <c r="BG102" s="144">
        <f t="shared" si="2"/>
        <v>0</v>
      </c>
      <c r="BH102" s="144">
        <f t="shared" si="3"/>
        <v>0</v>
      </c>
      <c r="BI102" s="144">
        <f t="shared" si="4"/>
        <v>0</v>
      </c>
      <c r="BJ102" s="143" t="s">
        <v>85</v>
      </c>
      <c r="BK102" s="142"/>
      <c r="BL102" s="142"/>
      <c r="BM102" s="142"/>
    </row>
    <row r="103" spans="2:65" s="1" customFormat="1" ht="18" customHeight="1" x14ac:dyDescent="0.3">
      <c r="B103" s="137"/>
      <c r="C103" s="138"/>
      <c r="D103" s="255" t="s">
        <v>136</v>
      </c>
      <c r="E103" s="273"/>
      <c r="F103" s="273"/>
      <c r="G103" s="273"/>
      <c r="H103" s="273"/>
      <c r="I103" s="138"/>
      <c r="J103" s="138"/>
      <c r="K103" s="138"/>
      <c r="L103" s="138"/>
      <c r="M103" s="138"/>
      <c r="N103" s="254">
        <f>ROUND(N89*T103,2)</f>
        <v>0</v>
      </c>
      <c r="O103" s="273"/>
      <c r="P103" s="273"/>
      <c r="Q103" s="273"/>
      <c r="R103" s="139"/>
      <c r="S103" s="138"/>
      <c r="T103" s="140"/>
      <c r="U103" s="141" t="s">
        <v>42</v>
      </c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3" t="s">
        <v>91</v>
      </c>
      <c r="AZ103" s="142"/>
      <c r="BA103" s="142"/>
      <c r="BB103" s="142"/>
      <c r="BC103" s="142"/>
      <c r="BD103" s="142"/>
      <c r="BE103" s="144">
        <f t="shared" si="0"/>
        <v>0</v>
      </c>
      <c r="BF103" s="144">
        <f t="shared" si="1"/>
        <v>0</v>
      </c>
      <c r="BG103" s="144">
        <f t="shared" si="2"/>
        <v>0</v>
      </c>
      <c r="BH103" s="144">
        <f t="shared" si="3"/>
        <v>0</v>
      </c>
      <c r="BI103" s="144">
        <f t="shared" si="4"/>
        <v>0</v>
      </c>
      <c r="BJ103" s="143" t="s">
        <v>85</v>
      </c>
      <c r="BK103" s="142"/>
      <c r="BL103" s="142"/>
      <c r="BM103" s="142"/>
    </row>
    <row r="104" spans="2:65" s="1" customFormat="1" ht="18" customHeight="1" x14ac:dyDescent="0.3">
      <c r="B104" s="137"/>
      <c r="C104" s="138"/>
      <c r="D104" s="145" t="s">
        <v>137</v>
      </c>
      <c r="E104" s="138"/>
      <c r="F104" s="138"/>
      <c r="G104" s="138"/>
      <c r="H104" s="138"/>
      <c r="I104" s="138"/>
      <c r="J104" s="138"/>
      <c r="K104" s="138"/>
      <c r="L104" s="138"/>
      <c r="M104" s="138"/>
      <c r="N104" s="254">
        <f>ROUND(N89*T104,2)</f>
        <v>0</v>
      </c>
      <c r="O104" s="273"/>
      <c r="P104" s="273"/>
      <c r="Q104" s="273"/>
      <c r="R104" s="139"/>
      <c r="S104" s="138"/>
      <c r="T104" s="146"/>
      <c r="U104" s="147" t="s">
        <v>42</v>
      </c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3" t="s">
        <v>138</v>
      </c>
      <c r="AZ104" s="142"/>
      <c r="BA104" s="142"/>
      <c r="BB104" s="142"/>
      <c r="BC104" s="142"/>
      <c r="BD104" s="142"/>
      <c r="BE104" s="144">
        <f t="shared" si="0"/>
        <v>0</v>
      </c>
      <c r="BF104" s="144">
        <f t="shared" si="1"/>
        <v>0</v>
      </c>
      <c r="BG104" s="144">
        <f t="shared" si="2"/>
        <v>0</v>
      </c>
      <c r="BH104" s="144">
        <f t="shared" si="3"/>
        <v>0</v>
      </c>
      <c r="BI104" s="144">
        <f t="shared" si="4"/>
        <v>0</v>
      </c>
      <c r="BJ104" s="143" t="s">
        <v>85</v>
      </c>
      <c r="BK104" s="142"/>
      <c r="BL104" s="142"/>
      <c r="BM104" s="142"/>
    </row>
    <row r="105" spans="2:65" s="1" customFormat="1" ht="13.5" x14ac:dyDescent="0.3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65" s="1" customFormat="1" ht="29.25" customHeight="1" x14ac:dyDescent="0.3">
      <c r="B106" s="35"/>
      <c r="C106" s="119" t="s">
        <v>101</v>
      </c>
      <c r="D106" s="120"/>
      <c r="E106" s="120"/>
      <c r="F106" s="120"/>
      <c r="G106" s="120"/>
      <c r="H106" s="120"/>
      <c r="I106" s="120"/>
      <c r="J106" s="120"/>
      <c r="K106" s="120"/>
      <c r="L106" s="258">
        <f>ROUND(SUM(N89+N98),2)</f>
        <v>0</v>
      </c>
      <c r="M106" s="268"/>
      <c r="N106" s="268"/>
      <c r="O106" s="268"/>
      <c r="P106" s="268"/>
      <c r="Q106" s="268"/>
      <c r="R106" s="37"/>
    </row>
    <row r="107" spans="2:65" s="1" customFormat="1" ht="6.95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11" spans="2:65" s="1" customFormat="1" ht="6.95" customHeight="1" x14ac:dyDescent="0.3"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4"/>
    </row>
    <row r="112" spans="2:65" s="1" customFormat="1" ht="36.950000000000003" customHeight="1" x14ac:dyDescent="0.3">
      <c r="B112" s="35"/>
      <c r="C112" s="217" t="s">
        <v>139</v>
      </c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37"/>
    </row>
    <row r="113" spans="2:65" s="1" customFormat="1" ht="6.95" customHeight="1" x14ac:dyDescent="0.3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1" customFormat="1" ht="30" customHeight="1" x14ac:dyDescent="0.3">
      <c r="B114" s="35"/>
      <c r="C114" s="30" t="s">
        <v>15</v>
      </c>
      <c r="D114" s="36"/>
      <c r="E114" s="36"/>
      <c r="F114" s="260" t="str">
        <f>F6</f>
        <v>AREÁL ŠPORTU A HIER JAMA</v>
      </c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36"/>
      <c r="R114" s="37"/>
    </row>
    <row r="115" spans="2:65" ht="30" customHeight="1" x14ac:dyDescent="0.3">
      <c r="B115" s="22"/>
      <c r="C115" s="30" t="s">
        <v>113</v>
      </c>
      <c r="D115" s="23"/>
      <c r="E115" s="23"/>
      <c r="F115" s="260" t="s">
        <v>114</v>
      </c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3"/>
      <c r="R115" s="24"/>
    </row>
    <row r="116" spans="2:65" s="1" customFormat="1" ht="36.950000000000003" customHeight="1" x14ac:dyDescent="0.3">
      <c r="B116" s="35"/>
      <c r="C116" s="69" t="s">
        <v>115</v>
      </c>
      <c r="D116" s="36"/>
      <c r="E116" s="36"/>
      <c r="F116" s="237" t="str">
        <f>F8</f>
        <v>1-1 - Búracie práce</v>
      </c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36"/>
      <c r="R116" s="37"/>
    </row>
    <row r="117" spans="2:65" s="1" customFormat="1" ht="6.95" customHeight="1" x14ac:dyDescent="0.3"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7"/>
    </row>
    <row r="118" spans="2:65" s="1" customFormat="1" ht="18" customHeight="1" x14ac:dyDescent="0.3">
      <c r="B118" s="35"/>
      <c r="C118" s="30" t="s">
        <v>19</v>
      </c>
      <c r="D118" s="36"/>
      <c r="E118" s="36"/>
      <c r="F118" s="28" t="str">
        <f>F10</f>
        <v>Areál Jama, Vígľašská ul., Bratislava-Petržalka</v>
      </c>
      <c r="G118" s="36"/>
      <c r="H118" s="36"/>
      <c r="I118" s="36"/>
      <c r="J118" s="36"/>
      <c r="K118" s="30" t="s">
        <v>21</v>
      </c>
      <c r="L118" s="36"/>
      <c r="M118" s="266" t="str">
        <f>IF(O10="","",O10)</f>
        <v>03.08.2016</v>
      </c>
      <c r="N118" s="236"/>
      <c r="O118" s="236"/>
      <c r="P118" s="236"/>
      <c r="Q118" s="36"/>
      <c r="R118" s="37"/>
    </row>
    <row r="119" spans="2:65" s="1" customFormat="1" ht="6.95" customHeight="1" x14ac:dyDescent="0.3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5" s="1" customFormat="1" x14ac:dyDescent="0.3">
      <c r="B120" s="35"/>
      <c r="C120" s="30" t="s">
        <v>23</v>
      </c>
      <c r="D120" s="36"/>
      <c r="E120" s="36"/>
      <c r="F120" s="28" t="str">
        <f>E13</f>
        <v>MČ Petržalka</v>
      </c>
      <c r="G120" s="36"/>
      <c r="H120" s="36"/>
      <c r="I120" s="36"/>
      <c r="J120" s="36"/>
      <c r="K120" s="30" t="s">
        <v>29</v>
      </c>
      <c r="L120" s="36"/>
      <c r="M120" s="222" t="str">
        <f>E19</f>
        <v>ING.ARCH.R.PORUBEC</v>
      </c>
      <c r="N120" s="236"/>
      <c r="O120" s="236"/>
      <c r="P120" s="236"/>
      <c r="Q120" s="236"/>
      <c r="R120" s="37"/>
    </row>
    <row r="121" spans="2:65" s="1" customFormat="1" ht="14.45" customHeight="1" x14ac:dyDescent="0.3">
      <c r="B121" s="35"/>
      <c r="C121" s="30" t="s">
        <v>27</v>
      </c>
      <c r="D121" s="36"/>
      <c r="E121" s="36"/>
      <c r="F121" s="28" t="str">
        <f>IF(E16="","",E16)</f>
        <v>Vyplň údaj</v>
      </c>
      <c r="G121" s="36"/>
      <c r="H121" s="36"/>
      <c r="I121" s="36"/>
      <c r="J121" s="36"/>
      <c r="K121" s="30" t="s">
        <v>33</v>
      </c>
      <c r="L121" s="36"/>
      <c r="M121" s="222" t="str">
        <f>E22</f>
        <v>Kovács</v>
      </c>
      <c r="N121" s="236"/>
      <c r="O121" s="236"/>
      <c r="P121" s="236"/>
      <c r="Q121" s="236"/>
      <c r="R121" s="37"/>
    </row>
    <row r="122" spans="2:65" s="1" customFormat="1" ht="10.35" customHeight="1" x14ac:dyDescent="0.3"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7"/>
    </row>
    <row r="123" spans="2:65" s="9" customFormat="1" ht="29.25" customHeight="1" x14ac:dyDescent="0.3">
      <c r="B123" s="148"/>
      <c r="C123" s="149" t="s">
        <v>140</v>
      </c>
      <c r="D123" s="150" t="s">
        <v>141</v>
      </c>
      <c r="E123" s="150" t="s">
        <v>57</v>
      </c>
      <c r="F123" s="274" t="s">
        <v>142</v>
      </c>
      <c r="G123" s="275"/>
      <c r="H123" s="275"/>
      <c r="I123" s="275"/>
      <c r="J123" s="150" t="s">
        <v>143</v>
      </c>
      <c r="K123" s="150" t="s">
        <v>144</v>
      </c>
      <c r="L123" s="276" t="s">
        <v>145</v>
      </c>
      <c r="M123" s="275"/>
      <c r="N123" s="274" t="s">
        <v>121</v>
      </c>
      <c r="O123" s="275"/>
      <c r="P123" s="275"/>
      <c r="Q123" s="277"/>
      <c r="R123" s="151"/>
      <c r="T123" s="77" t="s">
        <v>146</v>
      </c>
      <c r="U123" s="78" t="s">
        <v>39</v>
      </c>
      <c r="V123" s="78" t="s">
        <v>147</v>
      </c>
      <c r="W123" s="78" t="s">
        <v>148</v>
      </c>
      <c r="X123" s="78" t="s">
        <v>149</v>
      </c>
      <c r="Y123" s="78" t="s">
        <v>150</v>
      </c>
      <c r="Z123" s="78" t="s">
        <v>151</v>
      </c>
      <c r="AA123" s="79" t="s">
        <v>152</v>
      </c>
    </row>
    <row r="124" spans="2:65" s="1" customFormat="1" ht="29.25" customHeight="1" x14ac:dyDescent="0.35">
      <c r="B124" s="35"/>
      <c r="C124" s="81" t="s">
        <v>118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291">
        <f>BK124</f>
        <v>0</v>
      </c>
      <c r="O124" s="292"/>
      <c r="P124" s="292"/>
      <c r="Q124" s="292"/>
      <c r="R124" s="37"/>
      <c r="T124" s="80"/>
      <c r="U124" s="51"/>
      <c r="V124" s="51"/>
      <c r="W124" s="152">
        <f>W125+W172+W177</f>
        <v>0</v>
      </c>
      <c r="X124" s="51"/>
      <c r="Y124" s="152">
        <f>Y125+Y172+Y177</f>
        <v>1.7232000000000001E-2</v>
      </c>
      <c r="Z124" s="51"/>
      <c r="AA124" s="153">
        <f>AA125+AA172+AA177</f>
        <v>90.936999999999998</v>
      </c>
      <c r="AT124" s="18" t="s">
        <v>74</v>
      </c>
      <c r="AU124" s="18" t="s">
        <v>123</v>
      </c>
      <c r="BK124" s="154">
        <f>BK125+BK172+BK177</f>
        <v>0</v>
      </c>
    </row>
    <row r="125" spans="2:65" s="10" customFormat="1" ht="37.35" customHeight="1" x14ac:dyDescent="0.35">
      <c r="B125" s="155"/>
      <c r="C125" s="156"/>
      <c r="D125" s="157" t="s">
        <v>124</v>
      </c>
      <c r="E125" s="157"/>
      <c r="F125" s="157"/>
      <c r="G125" s="157"/>
      <c r="H125" s="157"/>
      <c r="I125" s="157"/>
      <c r="J125" s="157"/>
      <c r="K125" s="157"/>
      <c r="L125" s="157"/>
      <c r="M125" s="157"/>
      <c r="N125" s="271">
        <f>BK125</f>
        <v>0</v>
      </c>
      <c r="O125" s="293"/>
      <c r="P125" s="293"/>
      <c r="Q125" s="293"/>
      <c r="R125" s="158"/>
      <c r="T125" s="159"/>
      <c r="U125" s="156"/>
      <c r="V125" s="156"/>
      <c r="W125" s="160">
        <f>W126+W153+W170</f>
        <v>0</v>
      </c>
      <c r="X125" s="156"/>
      <c r="Y125" s="160">
        <f>Y126+Y153+Y170</f>
        <v>2.232E-3</v>
      </c>
      <c r="Z125" s="156"/>
      <c r="AA125" s="161">
        <f>AA126+AA153+AA170</f>
        <v>90.686999999999998</v>
      </c>
      <c r="AR125" s="162" t="s">
        <v>80</v>
      </c>
      <c r="AT125" s="163" t="s">
        <v>74</v>
      </c>
      <c r="AU125" s="163" t="s">
        <v>75</v>
      </c>
      <c r="AY125" s="162" t="s">
        <v>153</v>
      </c>
      <c r="BK125" s="164">
        <f>BK126+BK153+BK170</f>
        <v>0</v>
      </c>
    </row>
    <row r="126" spans="2:65" s="10" customFormat="1" ht="19.899999999999999" customHeight="1" x14ac:dyDescent="0.3">
      <c r="B126" s="155"/>
      <c r="C126" s="156"/>
      <c r="D126" s="165" t="s">
        <v>125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94">
        <f>BK126</f>
        <v>0</v>
      </c>
      <c r="O126" s="295"/>
      <c r="P126" s="295"/>
      <c r="Q126" s="295"/>
      <c r="R126" s="158"/>
      <c r="T126" s="159"/>
      <c r="U126" s="156"/>
      <c r="V126" s="156"/>
      <c r="W126" s="160">
        <f>SUM(W127:W152)</f>
        <v>0</v>
      </c>
      <c r="X126" s="156"/>
      <c r="Y126" s="160">
        <f>SUM(Y127:Y152)</f>
        <v>0</v>
      </c>
      <c r="Z126" s="156"/>
      <c r="AA126" s="161">
        <f>SUM(AA127:AA152)</f>
        <v>85.406999999999996</v>
      </c>
      <c r="AR126" s="162" t="s">
        <v>80</v>
      </c>
      <c r="AT126" s="163" t="s">
        <v>74</v>
      </c>
      <c r="AU126" s="163" t="s">
        <v>80</v>
      </c>
      <c r="AY126" s="162" t="s">
        <v>153</v>
      </c>
      <c r="BK126" s="164">
        <f>SUM(BK127:BK152)</f>
        <v>0</v>
      </c>
    </row>
    <row r="127" spans="2:65" s="1" customFormat="1" ht="31.5" customHeight="1" x14ac:dyDescent="0.3">
      <c r="B127" s="137"/>
      <c r="C127" s="166" t="s">
        <v>80</v>
      </c>
      <c r="D127" s="166" t="s">
        <v>154</v>
      </c>
      <c r="E127" s="167" t="s">
        <v>155</v>
      </c>
      <c r="F127" s="278" t="s">
        <v>156</v>
      </c>
      <c r="G127" s="279"/>
      <c r="H127" s="279"/>
      <c r="I127" s="279"/>
      <c r="J127" s="168" t="s">
        <v>157</v>
      </c>
      <c r="K127" s="169">
        <v>871.5</v>
      </c>
      <c r="L127" s="280">
        <v>0</v>
      </c>
      <c r="M127" s="279"/>
      <c r="N127" s="281">
        <f>ROUND(L127*K127,3)</f>
        <v>0</v>
      </c>
      <c r="O127" s="279"/>
      <c r="P127" s="279"/>
      <c r="Q127" s="279"/>
      <c r="R127" s="139"/>
      <c r="T127" s="171" t="s">
        <v>3</v>
      </c>
      <c r="U127" s="44" t="s">
        <v>42</v>
      </c>
      <c r="V127" s="36"/>
      <c r="W127" s="172">
        <f>V127*K127</f>
        <v>0</v>
      </c>
      <c r="X127" s="172">
        <v>0</v>
      </c>
      <c r="Y127" s="172">
        <f>X127*K127</f>
        <v>0</v>
      </c>
      <c r="Z127" s="172">
        <v>9.8000000000000004E-2</v>
      </c>
      <c r="AA127" s="173">
        <f>Z127*K127</f>
        <v>85.406999999999996</v>
      </c>
      <c r="AR127" s="18" t="s">
        <v>158</v>
      </c>
      <c r="AT127" s="18" t="s">
        <v>154</v>
      </c>
      <c r="AU127" s="18" t="s">
        <v>85</v>
      </c>
      <c r="AY127" s="18" t="s">
        <v>153</v>
      </c>
      <c r="BE127" s="114">
        <f>IF(U127="základná",N127,0)</f>
        <v>0</v>
      </c>
      <c r="BF127" s="114">
        <f>IF(U127="znížená",N127,0)</f>
        <v>0</v>
      </c>
      <c r="BG127" s="114">
        <f>IF(U127="zákl. prenesená",N127,0)</f>
        <v>0</v>
      </c>
      <c r="BH127" s="114">
        <f>IF(U127="zníž. prenesená",N127,0)</f>
        <v>0</v>
      </c>
      <c r="BI127" s="114">
        <f>IF(U127="nulová",N127,0)</f>
        <v>0</v>
      </c>
      <c r="BJ127" s="18" t="s">
        <v>85</v>
      </c>
      <c r="BK127" s="174">
        <f>ROUND(L127*K127,3)</f>
        <v>0</v>
      </c>
      <c r="BL127" s="18" t="s">
        <v>158</v>
      </c>
      <c r="BM127" s="18" t="s">
        <v>159</v>
      </c>
    </row>
    <row r="128" spans="2:65" s="11" customFormat="1" ht="22.5" customHeight="1" x14ac:dyDescent="0.3">
      <c r="B128" s="175"/>
      <c r="C128" s="176"/>
      <c r="D128" s="176"/>
      <c r="E128" s="177" t="s">
        <v>3</v>
      </c>
      <c r="F128" s="282" t="s">
        <v>160</v>
      </c>
      <c r="G128" s="283"/>
      <c r="H128" s="283"/>
      <c r="I128" s="283"/>
      <c r="J128" s="176"/>
      <c r="K128" s="178">
        <v>871.5</v>
      </c>
      <c r="L128" s="176"/>
      <c r="M128" s="176"/>
      <c r="N128" s="176"/>
      <c r="O128" s="176"/>
      <c r="P128" s="176"/>
      <c r="Q128" s="176"/>
      <c r="R128" s="179"/>
      <c r="T128" s="180"/>
      <c r="U128" s="176"/>
      <c r="V128" s="176"/>
      <c r="W128" s="176"/>
      <c r="X128" s="176"/>
      <c r="Y128" s="176"/>
      <c r="Z128" s="176"/>
      <c r="AA128" s="181"/>
      <c r="AT128" s="182" t="s">
        <v>161</v>
      </c>
      <c r="AU128" s="182" t="s">
        <v>85</v>
      </c>
      <c r="AV128" s="11" t="s">
        <v>85</v>
      </c>
      <c r="AW128" s="11" t="s">
        <v>31</v>
      </c>
      <c r="AX128" s="11" t="s">
        <v>80</v>
      </c>
      <c r="AY128" s="182" t="s">
        <v>153</v>
      </c>
    </row>
    <row r="129" spans="2:65" s="1" customFormat="1" ht="31.5" customHeight="1" x14ac:dyDescent="0.3">
      <c r="B129" s="137"/>
      <c r="C129" s="166" t="s">
        <v>85</v>
      </c>
      <c r="D129" s="166" t="s">
        <v>154</v>
      </c>
      <c r="E129" s="167" t="s">
        <v>162</v>
      </c>
      <c r="F129" s="278" t="s">
        <v>163</v>
      </c>
      <c r="G129" s="279"/>
      <c r="H129" s="279"/>
      <c r="I129" s="279"/>
      <c r="J129" s="168" t="s">
        <v>104</v>
      </c>
      <c r="K129" s="169">
        <v>101.265</v>
      </c>
      <c r="L129" s="280">
        <v>0</v>
      </c>
      <c r="M129" s="279"/>
      <c r="N129" s="281">
        <f>ROUND(L129*K129,3)</f>
        <v>0</v>
      </c>
      <c r="O129" s="279"/>
      <c r="P129" s="279"/>
      <c r="Q129" s="279"/>
      <c r="R129" s="139"/>
      <c r="T129" s="171" t="s">
        <v>3</v>
      </c>
      <c r="U129" s="44" t="s">
        <v>42</v>
      </c>
      <c r="V129" s="36"/>
      <c r="W129" s="172">
        <f>V129*K129</f>
        <v>0</v>
      </c>
      <c r="X129" s="172">
        <v>0</v>
      </c>
      <c r="Y129" s="172">
        <f>X129*K129</f>
        <v>0</v>
      </c>
      <c r="Z129" s="172">
        <v>0</v>
      </c>
      <c r="AA129" s="173">
        <f>Z129*K129</f>
        <v>0</v>
      </c>
      <c r="AR129" s="18" t="s">
        <v>158</v>
      </c>
      <c r="AT129" s="18" t="s">
        <v>154</v>
      </c>
      <c r="AU129" s="18" t="s">
        <v>85</v>
      </c>
      <c r="AY129" s="18" t="s">
        <v>153</v>
      </c>
      <c r="BE129" s="114">
        <f>IF(U129="základná",N129,0)</f>
        <v>0</v>
      </c>
      <c r="BF129" s="114">
        <f>IF(U129="znížená",N129,0)</f>
        <v>0</v>
      </c>
      <c r="BG129" s="114">
        <f>IF(U129="zákl. prenesená",N129,0)</f>
        <v>0</v>
      </c>
      <c r="BH129" s="114">
        <f>IF(U129="zníž. prenesená",N129,0)</f>
        <v>0</v>
      </c>
      <c r="BI129" s="114">
        <f>IF(U129="nulová",N129,0)</f>
        <v>0</v>
      </c>
      <c r="BJ129" s="18" t="s">
        <v>85</v>
      </c>
      <c r="BK129" s="174">
        <f>ROUND(L129*K129,3)</f>
        <v>0</v>
      </c>
      <c r="BL129" s="18" t="s">
        <v>158</v>
      </c>
      <c r="BM129" s="18" t="s">
        <v>164</v>
      </c>
    </row>
    <row r="130" spans="2:65" s="11" customFormat="1" ht="22.5" customHeight="1" x14ac:dyDescent="0.3">
      <c r="B130" s="175"/>
      <c r="C130" s="176"/>
      <c r="D130" s="176"/>
      <c r="E130" s="177" t="s">
        <v>3</v>
      </c>
      <c r="F130" s="282" t="s">
        <v>165</v>
      </c>
      <c r="G130" s="283"/>
      <c r="H130" s="283"/>
      <c r="I130" s="283"/>
      <c r="J130" s="176"/>
      <c r="K130" s="178">
        <v>75.040000000000006</v>
      </c>
      <c r="L130" s="176"/>
      <c r="M130" s="176"/>
      <c r="N130" s="176"/>
      <c r="O130" s="176"/>
      <c r="P130" s="176"/>
      <c r="Q130" s="176"/>
      <c r="R130" s="179"/>
      <c r="T130" s="180"/>
      <c r="U130" s="176"/>
      <c r="V130" s="176"/>
      <c r="W130" s="176"/>
      <c r="X130" s="176"/>
      <c r="Y130" s="176"/>
      <c r="Z130" s="176"/>
      <c r="AA130" s="181"/>
      <c r="AT130" s="182" t="s">
        <v>161</v>
      </c>
      <c r="AU130" s="182" t="s">
        <v>85</v>
      </c>
      <c r="AV130" s="11" t="s">
        <v>85</v>
      </c>
      <c r="AW130" s="11" t="s">
        <v>31</v>
      </c>
      <c r="AX130" s="11" t="s">
        <v>75</v>
      </c>
      <c r="AY130" s="182" t="s">
        <v>153</v>
      </c>
    </row>
    <row r="131" spans="2:65" s="11" customFormat="1" ht="22.5" customHeight="1" x14ac:dyDescent="0.3">
      <c r="B131" s="175"/>
      <c r="C131" s="176"/>
      <c r="D131" s="176"/>
      <c r="E131" s="177" t="s">
        <v>3</v>
      </c>
      <c r="F131" s="284" t="s">
        <v>166</v>
      </c>
      <c r="G131" s="283"/>
      <c r="H131" s="283"/>
      <c r="I131" s="283"/>
      <c r="J131" s="176"/>
      <c r="K131" s="178">
        <v>26.225000000000001</v>
      </c>
      <c r="L131" s="176"/>
      <c r="M131" s="176"/>
      <c r="N131" s="176"/>
      <c r="O131" s="176"/>
      <c r="P131" s="176"/>
      <c r="Q131" s="176"/>
      <c r="R131" s="179"/>
      <c r="T131" s="180"/>
      <c r="U131" s="176"/>
      <c r="V131" s="176"/>
      <c r="W131" s="176"/>
      <c r="X131" s="176"/>
      <c r="Y131" s="176"/>
      <c r="Z131" s="176"/>
      <c r="AA131" s="181"/>
      <c r="AT131" s="182" t="s">
        <v>161</v>
      </c>
      <c r="AU131" s="182" t="s">
        <v>85</v>
      </c>
      <c r="AV131" s="11" t="s">
        <v>85</v>
      </c>
      <c r="AW131" s="11" t="s">
        <v>31</v>
      </c>
      <c r="AX131" s="11" t="s">
        <v>75</v>
      </c>
      <c r="AY131" s="182" t="s">
        <v>153</v>
      </c>
    </row>
    <row r="132" spans="2:65" s="12" customFormat="1" ht="22.5" customHeight="1" x14ac:dyDescent="0.3">
      <c r="B132" s="183"/>
      <c r="C132" s="184"/>
      <c r="D132" s="184"/>
      <c r="E132" s="185" t="s">
        <v>103</v>
      </c>
      <c r="F132" s="285" t="s">
        <v>167</v>
      </c>
      <c r="G132" s="286"/>
      <c r="H132" s="286"/>
      <c r="I132" s="286"/>
      <c r="J132" s="184"/>
      <c r="K132" s="186">
        <v>101.265</v>
      </c>
      <c r="L132" s="184"/>
      <c r="M132" s="184"/>
      <c r="N132" s="184"/>
      <c r="O132" s="184"/>
      <c r="P132" s="184"/>
      <c r="Q132" s="184"/>
      <c r="R132" s="187"/>
      <c r="T132" s="188"/>
      <c r="U132" s="184"/>
      <c r="V132" s="184"/>
      <c r="W132" s="184"/>
      <c r="X132" s="184"/>
      <c r="Y132" s="184"/>
      <c r="Z132" s="184"/>
      <c r="AA132" s="189"/>
      <c r="AT132" s="190" t="s">
        <v>161</v>
      </c>
      <c r="AU132" s="190" t="s">
        <v>85</v>
      </c>
      <c r="AV132" s="12" t="s">
        <v>158</v>
      </c>
      <c r="AW132" s="12" t="s">
        <v>31</v>
      </c>
      <c r="AX132" s="12" t="s">
        <v>80</v>
      </c>
      <c r="AY132" s="190" t="s">
        <v>153</v>
      </c>
    </row>
    <row r="133" spans="2:65" s="1" customFormat="1" ht="31.5" customHeight="1" x14ac:dyDescent="0.3">
      <c r="B133" s="137"/>
      <c r="C133" s="166" t="s">
        <v>168</v>
      </c>
      <c r="D133" s="166" t="s">
        <v>154</v>
      </c>
      <c r="E133" s="167" t="s">
        <v>169</v>
      </c>
      <c r="F133" s="278" t="s">
        <v>170</v>
      </c>
      <c r="G133" s="279"/>
      <c r="H133" s="279"/>
      <c r="I133" s="279"/>
      <c r="J133" s="168" t="s">
        <v>104</v>
      </c>
      <c r="K133" s="169">
        <v>101.265</v>
      </c>
      <c r="L133" s="280">
        <v>0</v>
      </c>
      <c r="M133" s="279"/>
      <c r="N133" s="281">
        <f>ROUND(L133*K133,3)</f>
        <v>0</v>
      </c>
      <c r="O133" s="279"/>
      <c r="P133" s="279"/>
      <c r="Q133" s="279"/>
      <c r="R133" s="139"/>
      <c r="T133" s="171" t="s">
        <v>3</v>
      </c>
      <c r="U133" s="44" t="s">
        <v>42</v>
      </c>
      <c r="V133" s="36"/>
      <c r="W133" s="172">
        <f>V133*K133</f>
        <v>0</v>
      </c>
      <c r="X133" s="172">
        <v>0</v>
      </c>
      <c r="Y133" s="172">
        <f>X133*K133</f>
        <v>0</v>
      </c>
      <c r="Z133" s="172">
        <v>0</v>
      </c>
      <c r="AA133" s="173">
        <f>Z133*K133</f>
        <v>0</v>
      </c>
      <c r="AR133" s="18" t="s">
        <v>158</v>
      </c>
      <c r="AT133" s="18" t="s">
        <v>154</v>
      </c>
      <c r="AU133" s="18" t="s">
        <v>85</v>
      </c>
      <c r="AY133" s="18" t="s">
        <v>153</v>
      </c>
      <c r="BE133" s="114">
        <f>IF(U133="základná",N133,0)</f>
        <v>0</v>
      </c>
      <c r="BF133" s="114">
        <f>IF(U133="znížená",N133,0)</f>
        <v>0</v>
      </c>
      <c r="BG133" s="114">
        <f>IF(U133="zákl. prenesená",N133,0)</f>
        <v>0</v>
      </c>
      <c r="BH133" s="114">
        <f>IF(U133="zníž. prenesená",N133,0)</f>
        <v>0</v>
      </c>
      <c r="BI133" s="114">
        <f>IF(U133="nulová",N133,0)</f>
        <v>0</v>
      </c>
      <c r="BJ133" s="18" t="s">
        <v>85</v>
      </c>
      <c r="BK133" s="174">
        <f>ROUND(L133*K133,3)</f>
        <v>0</v>
      </c>
      <c r="BL133" s="18" t="s">
        <v>158</v>
      </c>
      <c r="BM133" s="18" t="s">
        <v>171</v>
      </c>
    </row>
    <row r="134" spans="2:65" s="1" customFormat="1" ht="31.5" customHeight="1" x14ac:dyDescent="0.3">
      <c r="B134" s="137"/>
      <c r="C134" s="166" t="s">
        <v>158</v>
      </c>
      <c r="D134" s="166" t="s">
        <v>154</v>
      </c>
      <c r="E134" s="167" t="s">
        <v>172</v>
      </c>
      <c r="F134" s="278" t="s">
        <v>173</v>
      </c>
      <c r="G134" s="279"/>
      <c r="H134" s="279"/>
      <c r="I134" s="279"/>
      <c r="J134" s="168" t="s">
        <v>104</v>
      </c>
      <c r="K134" s="169">
        <v>3.4689999999999999</v>
      </c>
      <c r="L134" s="280">
        <v>0</v>
      </c>
      <c r="M134" s="279"/>
      <c r="N134" s="281">
        <f>ROUND(L134*K134,3)</f>
        <v>0</v>
      </c>
      <c r="O134" s="279"/>
      <c r="P134" s="279"/>
      <c r="Q134" s="279"/>
      <c r="R134" s="139"/>
      <c r="T134" s="171" t="s">
        <v>3</v>
      </c>
      <c r="U134" s="44" t="s">
        <v>42</v>
      </c>
      <c r="V134" s="36"/>
      <c r="W134" s="172">
        <f>V134*K134</f>
        <v>0</v>
      </c>
      <c r="X134" s="172">
        <v>0</v>
      </c>
      <c r="Y134" s="172">
        <f>X134*K134</f>
        <v>0</v>
      </c>
      <c r="Z134" s="172">
        <v>0</v>
      </c>
      <c r="AA134" s="173">
        <f>Z134*K134</f>
        <v>0</v>
      </c>
      <c r="AR134" s="18" t="s">
        <v>158</v>
      </c>
      <c r="AT134" s="18" t="s">
        <v>154</v>
      </c>
      <c r="AU134" s="18" t="s">
        <v>85</v>
      </c>
      <c r="AY134" s="18" t="s">
        <v>153</v>
      </c>
      <c r="BE134" s="114">
        <f>IF(U134="základná",N134,0)</f>
        <v>0</v>
      </c>
      <c r="BF134" s="114">
        <f>IF(U134="znížená",N134,0)</f>
        <v>0</v>
      </c>
      <c r="BG134" s="114">
        <f>IF(U134="zákl. prenesená",N134,0)</f>
        <v>0</v>
      </c>
      <c r="BH134" s="114">
        <f>IF(U134="zníž. prenesená",N134,0)</f>
        <v>0</v>
      </c>
      <c r="BI134" s="114">
        <f>IF(U134="nulová",N134,0)</f>
        <v>0</v>
      </c>
      <c r="BJ134" s="18" t="s">
        <v>85</v>
      </c>
      <c r="BK134" s="174">
        <f>ROUND(L134*K134,3)</f>
        <v>0</v>
      </c>
      <c r="BL134" s="18" t="s">
        <v>158</v>
      </c>
      <c r="BM134" s="18" t="s">
        <v>174</v>
      </c>
    </row>
    <row r="135" spans="2:65" s="11" customFormat="1" ht="22.5" customHeight="1" x14ac:dyDescent="0.3">
      <c r="B135" s="175"/>
      <c r="C135" s="176"/>
      <c r="D135" s="176"/>
      <c r="E135" s="177" t="s">
        <v>3</v>
      </c>
      <c r="F135" s="282" t="s">
        <v>175</v>
      </c>
      <c r="G135" s="283"/>
      <c r="H135" s="283"/>
      <c r="I135" s="283"/>
      <c r="J135" s="176"/>
      <c r="K135" s="178">
        <v>2.6139999999999999</v>
      </c>
      <c r="L135" s="176"/>
      <c r="M135" s="176"/>
      <c r="N135" s="176"/>
      <c r="O135" s="176"/>
      <c r="P135" s="176"/>
      <c r="Q135" s="176"/>
      <c r="R135" s="179"/>
      <c r="T135" s="180"/>
      <c r="U135" s="176"/>
      <c r="V135" s="176"/>
      <c r="W135" s="176"/>
      <c r="X135" s="176"/>
      <c r="Y135" s="176"/>
      <c r="Z135" s="176"/>
      <c r="AA135" s="181"/>
      <c r="AT135" s="182" t="s">
        <v>161</v>
      </c>
      <c r="AU135" s="182" t="s">
        <v>85</v>
      </c>
      <c r="AV135" s="11" t="s">
        <v>85</v>
      </c>
      <c r="AW135" s="11" t="s">
        <v>31</v>
      </c>
      <c r="AX135" s="11" t="s">
        <v>75</v>
      </c>
      <c r="AY135" s="182" t="s">
        <v>153</v>
      </c>
    </row>
    <row r="136" spans="2:65" s="11" customFormat="1" ht="22.5" customHeight="1" x14ac:dyDescent="0.3">
      <c r="B136" s="175"/>
      <c r="C136" s="176"/>
      <c r="D136" s="176"/>
      <c r="E136" s="177" t="s">
        <v>3</v>
      </c>
      <c r="F136" s="284" t="s">
        <v>176</v>
      </c>
      <c r="G136" s="283"/>
      <c r="H136" s="283"/>
      <c r="I136" s="283"/>
      <c r="J136" s="176"/>
      <c r="K136" s="178">
        <v>0.85499999999999998</v>
      </c>
      <c r="L136" s="176"/>
      <c r="M136" s="176"/>
      <c r="N136" s="176"/>
      <c r="O136" s="176"/>
      <c r="P136" s="176"/>
      <c r="Q136" s="176"/>
      <c r="R136" s="179"/>
      <c r="T136" s="180"/>
      <c r="U136" s="176"/>
      <c r="V136" s="176"/>
      <c r="W136" s="176"/>
      <c r="X136" s="176"/>
      <c r="Y136" s="176"/>
      <c r="Z136" s="176"/>
      <c r="AA136" s="181"/>
      <c r="AT136" s="182" t="s">
        <v>161</v>
      </c>
      <c r="AU136" s="182" t="s">
        <v>85</v>
      </c>
      <c r="AV136" s="11" t="s">
        <v>85</v>
      </c>
      <c r="AW136" s="11" t="s">
        <v>31</v>
      </c>
      <c r="AX136" s="11" t="s">
        <v>75</v>
      </c>
      <c r="AY136" s="182" t="s">
        <v>153</v>
      </c>
    </row>
    <row r="137" spans="2:65" s="12" customFormat="1" ht="22.5" customHeight="1" x14ac:dyDescent="0.3">
      <c r="B137" s="183"/>
      <c r="C137" s="184"/>
      <c r="D137" s="184"/>
      <c r="E137" s="185" t="s">
        <v>106</v>
      </c>
      <c r="F137" s="285" t="s">
        <v>167</v>
      </c>
      <c r="G137" s="286"/>
      <c r="H137" s="286"/>
      <c r="I137" s="286"/>
      <c r="J137" s="184"/>
      <c r="K137" s="186">
        <v>3.4689999999999999</v>
      </c>
      <c r="L137" s="184"/>
      <c r="M137" s="184"/>
      <c r="N137" s="184"/>
      <c r="O137" s="184"/>
      <c r="P137" s="184"/>
      <c r="Q137" s="184"/>
      <c r="R137" s="187"/>
      <c r="T137" s="188"/>
      <c r="U137" s="184"/>
      <c r="V137" s="184"/>
      <c r="W137" s="184"/>
      <c r="X137" s="184"/>
      <c r="Y137" s="184"/>
      <c r="Z137" s="184"/>
      <c r="AA137" s="189"/>
      <c r="AT137" s="190" t="s">
        <v>161</v>
      </c>
      <c r="AU137" s="190" t="s">
        <v>85</v>
      </c>
      <c r="AV137" s="12" t="s">
        <v>158</v>
      </c>
      <c r="AW137" s="12" t="s">
        <v>31</v>
      </c>
      <c r="AX137" s="12" t="s">
        <v>80</v>
      </c>
      <c r="AY137" s="190" t="s">
        <v>153</v>
      </c>
    </row>
    <row r="138" spans="2:65" s="1" customFormat="1" ht="31.5" customHeight="1" x14ac:dyDescent="0.3">
      <c r="B138" s="137"/>
      <c r="C138" s="166" t="s">
        <v>177</v>
      </c>
      <c r="D138" s="166" t="s">
        <v>154</v>
      </c>
      <c r="E138" s="167" t="s">
        <v>178</v>
      </c>
      <c r="F138" s="278" t="s">
        <v>179</v>
      </c>
      <c r="G138" s="279"/>
      <c r="H138" s="279"/>
      <c r="I138" s="279"/>
      <c r="J138" s="168" t="s">
        <v>104</v>
      </c>
      <c r="K138" s="169">
        <v>3.4689999999999999</v>
      </c>
      <c r="L138" s="280">
        <v>0</v>
      </c>
      <c r="M138" s="279"/>
      <c r="N138" s="281">
        <f>ROUND(L138*K138,3)</f>
        <v>0</v>
      </c>
      <c r="O138" s="279"/>
      <c r="P138" s="279"/>
      <c r="Q138" s="279"/>
      <c r="R138" s="139"/>
      <c r="T138" s="171" t="s">
        <v>3</v>
      </c>
      <c r="U138" s="44" t="s">
        <v>42</v>
      </c>
      <c r="V138" s="36"/>
      <c r="W138" s="172">
        <f>V138*K138</f>
        <v>0</v>
      </c>
      <c r="X138" s="172">
        <v>0</v>
      </c>
      <c r="Y138" s="172">
        <f>X138*K138</f>
        <v>0</v>
      </c>
      <c r="Z138" s="172">
        <v>0</v>
      </c>
      <c r="AA138" s="173">
        <f>Z138*K138</f>
        <v>0</v>
      </c>
      <c r="AR138" s="18" t="s">
        <v>158</v>
      </c>
      <c r="AT138" s="18" t="s">
        <v>154</v>
      </c>
      <c r="AU138" s="18" t="s">
        <v>85</v>
      </c>
      <c r="AY138" s="18" t="s">
        <v>153</v>
      </c>
      <c r="BE138" s="114">
        <f>IF(U138="základná",N138,0)</f>
        <v>0</v>
      </c>
      <c r="BF138" s="114">
        <f>IF(U138="znížená",N138,0)</f>
        <v>0</v>
      </c>
      <c r="BG138" s="114">
        <f>IF(U138="zákl. prenesená",N138,0)</f>
        <v>0</v>
      </c>
      <c r="BH138" s="114">
        <f>IF(U138="zníž. prenesená",N138,0)</f>
        <v>0</v>
      </c>
      <c r="BI138" s="114">
        <f>IF(U138="nulová",N138,0)</f>
        <v>0</v>
      </c>
      <c r="BJ138" s="18" t="s">
        <v>85</v>
      </c>
      <c r="BK138" s="174">
        <f>ROUND(L138*K138,3)</f>
        <v>0</v>
      </c>
      <c r="BL138" s="18" t="s">
        <v>158</v>
      </c>
      <c r="BM138" s="18" t="s">
        <v>180</v>
      </c>
    </row>
    <row r="139" spans="2:65" s="1" customFormat="1" ht="31.5" customHeight="1" x14ac:dyDescent="0.3">
      <c r="B139" s="137"/>
      <c r="C139" s="166" t="s">
        <v>181</v>
      </c>
      <c r="D139" s="166" t="s">
        <v>154</v>
      </c>
      <c r="E139" s="167" t="s">
        <v>182</v>
      </c>
      <c r="F139" s="278" t="s">
        <v>183</v>
      </c>
      <c r="G139" s="279"/>
      <c r="H139" s="279"/>
      <c r="I139" s="279"/>
      <c r="J139" s="168" t="s">
        <v>104</v>
      </c>
      <c r="K139" s="169">
        <v>4.3289999999999997</v>
      </c>
      <c r="L139" s="280">
        <v>0</v>
      </c>
      <c r="M139" s="279"/>
      <c r="N139" s="281">
        <f>ROUND(L139*K139,3)</f>
        <v>0</v>
      </c>
      <c r="O139" s="279"/>
      <c r="P139" s="279"/>
      <c r="Q139" s="279"/>
      <c r="R139" s="139"/>
      <c r="T139" s="171" t="s">
        <v>3</v>
      </c>
      <c r="U139" s="44" t="s">
        <v>42</v>
      </c>
      <c r="V139" s="36"/>
      <c r="W139" s="172">
        <f>V139*K139</f>
        <v>0</v>
      </c>
      <c r="X139" s="172">
        <v>0</v>
      </c>
      <c r="Y139" s="172">
        <f>X139*K139</f>
        <v>0</v>
      </c>
      <c r="Z139" s="172">
        <v>0</v>
      </c>
      <c r="AA139" s="173">
        <f>Z139*K139</f>
        <v>0</v>
      </c>
      <c r="AR139" s="18" t="s">
        <v>158</v>
      </c>
      <c r="AT139" s="18" t="s">
        <v>154</v>
      </c>
      <c r="AU139" s="18" t="s">
        <v>85</v>
      </c>
      <c r="AY139" s="18" t="s">
        <v>153</v>
      </c>
      <c r="BE139" s="114">
        <f>IF(U139="základná",N139,0)</f>
        <v>0</v>
      </c>
      <c r="BF139" s="114">
        <f>IF(U139="znížená",N139,0)</f>
        <v>0</v>
      </c>
      <c r="BG139" s="114">
        <f>IF(U139="zákl. prenesená",N139,0)</f>
        <v>0</v>
      </c>
      <c r="BH139" s="114">
        <f>IF(U139="zníž. prenesená",N139,0)</f>
        <v>0</v>
      </c>
      <c r="BI139" s="114">
        <f>IF(U139="nulová",N139,0)</f>
        <v>0</v>
      </c>
      <c r="BJ139" s="18" t="s">
        <v>85</v>
      </c>
      <c r="BK139" s="174">
        <f>ROUND(L139*K139,3)</f>
        <v>0</v>
      </c>
      <c r="BL139" s="18" t="s">
        <v>158</v>
      </c>
      <c r="BM139" s="18" t="s">
        <v>184</v>
      </c>
    </row>
    <row r="140" spans="2:65" s="11" customFormat="1" ht="22.5" customHeight="1" x14ac:dyDescent="0.3">
      <c r="B140" s="175"/>
      <c r="C140" s="176"/>
      <c r="D140" s="176"/>
      <c r="E140" s="177" t="s">
        <v>3</v>
      </c>
      <c r="F140" s="282" t="s">
        <v>185</v>
      </c>
      <c r="G140" s="283"/>
      <c r="H140" s="283"/>
      <c r="I140" s="283"/>
      <c r="J140" s="176"/>
      <c r="K140" s="178">
        <v>0.77400000000000002</v>
      </c>
      <c r="L140" s="176"/>
      <c r="M140" s="176"/>
      <c r="N140" s="176"/>
      <c r="O140" s="176"/>
      <c r="P140" s="176"/>
      <c r="Q140" s="176"/>
      <c r="R140" s="179"/>
      <c r="T140" s="180"/>
      <c r="U140" s="176"/>
      <c r="V140" s="176"/>
      <c r="W140" s="176"/>
      <c r="X140" s="176"/>
      <c r="Y140" s="176"/>
      <c r="Z140" s="176"/>
      <c r="AA140" s="181"/>
      <c r="AT140" s="182" t="s">
        <v>161</v>
      </c>
      <c r="AU140" s="182" t="s">
        <v>85</v>
      </c>
      <c r="AV140" s="11" t="s">
        <v>85</v>
      </c>
      <c r="AW140" s="11" t="s">
        <v>31</v>
      </c>
      <c r="AX140" s="11" t="s">
        <v>75</v>
      </c>
      <c r="AY140" s="182" t="s">
        <v>153</v>
      </c>
    </row>
    <row r="141" spans="2:65" s="11" customFormat="1" ht="22.5" customHeight="1" x14ac:dyDescent="0.3">
      <c r="B141" s="175"/>
      <c r="C141" s="176"/>
      <c r="D141" s="176"/>
      <c r="E141" s="177" t="s">
        <v>3</v>
      </c>
      <c r="F141" s="284" t="s">
        <v>186</v>
      </c>
      <c r="G141" s="283"/>
      <c r="H141" s="283"/>
      <c r="I141" s="283"/>
      <c r="J141" s="176"/>
      <c r="K141" s="178">
        <v>3.5550000000000002</v>
      </c>
      <c r="L141" s="176"/>
      <c r="M141" s="176"/>
      <c r="N141" s="176"/>
      <c r="O141" s="176"/>
      <c r="P141" s="176"/>
      <c r="Q141" s="176"/>
      <c r="R141" s="179"/>
      <c r="T141" s="180"/>
      <c r="U141" s="176"/>
      <c r="V141" s="176"/>
      <c r="W141" s="176"/>
      <c r="X141" s="176"/>
      <c r="Y141" s="176"/>
      <c r="Z141" s="176"/>
      <c r="AA141" s="181"/>
      <c r="AT141" s="182" t="s">
        <v>161</v>
      </c>
      <c r="AU141" s="182" t="s">
        <v>85</v>
      </c>
      <c r="AV141" s="11" t="s">
        <v>85</v>
      </c>
      <c r="AW141" s="11" t="s">
        <v>31</v>
      </c>
      <c r="AX141" s="11" t="s">
        <v>75</v>
      </c>
      <c r="AY141" s="182" t="s">
        <v>153</v>
      </c>
    </row>
    <row r="142" spans="2:65" s="12" customFormat="1" ht="22.5" customHeight="1" x14ac:dyDescent="0.3">
      <c r="B142" s="183"/>
      <c r="C142" s="184"/>
      <c r="D142" s="184"/>
      <c r="E142" s="185" t="s">
        <v>109</v>
      </c>
      <c r="F142" s="285" t="s">
        <v>167</v>
      </c>
      <c r="G142" s="286"/>
      <c r="H142" s="286"/>
      <c r="I142" s="286"/>
      <c r="J142" s="184"/>
      <c r="K142" s="186">
        <v>4.3289999999999997</v>
      </c>
      <c r="L142" s="184"/>
      <c r="M142" s="184"/>
      <c r="N142" s="184"/>
      <c r="O142" s="184"/>
      <c r="P142" s="184"/>
      <c r="Q142" s="184"/>
      <c r="R142" s="187"/>
      <c r="T142" s="188"/>
      <c r="U142" s="184"/>
      <c r="V142" s="184"/>
      <c r="W142" s="184"/>
      <c r="X142" s="184"/>
      <c r="Y142" s="184"/>
      <c r="Z142" s="184"/>
      <c r="AA142" s="189"/>
      <c r="AT142" s="190" t="s">
        <v>161</v>
      </c>
      <c r="AU142" s="190" t="s">
        <v>85</v>
      </c>
      <c r="AV142" s="12" t="s">
        <v>158</v>
      </c>
      <c r="AW142" s="12" t="s">
        <v>31</v>
      </c>
      <c r="AX142" s="12" t="s">
        <v>80</v>
      </c>
      <c r="AY142" s="190" t="s">
        <v>153</v>
      </c>
    </row>
    <row r="143" spans="2:65" s="1" customFormat="1" ht="44.25" customHeight="1" x14ac:dyDescent="0.3">
      <c r="B143" s="137"/>
      <c r="C143" s="166" t="s">
        <v>187</v>
      </c>
      <c r="D143" s="166" t="s">
        <v>154</v>
      </c>
      <c r="E143" s="167" t="s">
        <v>188</v>
      </c>
      <c r="F143" s="278" t="s">
        <v>189</v>
      </c>
      <c r="G143" s="279"/>
      <c r="H143" s="279"/>
      <c r="I143" s="279"/>
      <c r="J143" s="168" t="s">
        <v>104</v>
      </c>
      <c r="K143" s="169">
        <v>108.02800000000001</v>
      </c>
      <c r="L143" s="280">
        <v>0</v>
      </c>
      <c r="M143" s="279"/>
      <c r="N143" s="281">
        <f>ROUND(L143*K143,3)</f>
        <v>0</v>
      </c>
      <c r="O143" s="279"/>
      <c r="P143" s="279"/>
      <c r="Q143" s="279"/>
      <c r="R143" s="139"/>
      <c r="T143" s="171" t="s">
        <v>3</v>
      </c>
      <c r="U143" s="44" t="s">
        <v>42</v>
      </c>
      <c r="V143" s="36"/>
      <c r="W143" s="172">
        <f>V143*K143</f>
        <v>0</v>
      </c>
      <c r="X143" s="172">
        <v>0</v>
      </c>
      <c r="Y143" s="172">
        <f>X143*K143</f>
        <v>0</v>
      </c>
      <c r="Z143" s="172">
        <v>0</v>
      </c>
      <c r="AA143" s="173">
        <f>Z143*K143</f>
        <v>0</v>
      </c>
      <c r="AR143" s="18" t="s">
        <v>158</v>
      </c>
      <c r="AT143" s="18" t="s">
        <v>154</v>
      </c>
      <c r="AU143" s="18" t="s">
        <v>85</v>
      </c>
      <c r="AY143" s="18" t="s">
        <v>153</v>
      </c>
      <c r="BE143" s="114">
        <f>IF(U143="základná",N143,0)</f>
        <v>0</v>
      </c>
      <c r="BF143" s="114">
        <f>IF(U143="znížená",N143,0)</f>
        <v>0</v>
      </c>
      <c r="BG143" s="114">
        <f>IF(U143="zákl. prenesená",N143,0)</f>
        <v>0</v>
      </c>
      <c r="BH143" s="114">
        <f>IF(U143="zníž. prenesená",N143,0)</f>
        <v>0</v>
      </c>
      <c r="BI143" s="114">
        <f>IF(U143="nulová",N143,0)</f>
        <v>0</v>
      </c>
      <c r="BJ143" s="18" t="s">
        <v>85</v>
      </c>
      <c r="BK143" s="174">
        <f>ROUND(L143*K143,3)</f>
        <v>0</v>
      </c>
      <c r="BL143" s="18" t="s">
        <v>158</v>
      </c>
      <c r="BM143" s="18" t="s">
        <v>190</v>
      </c>
    </row>
    <row r="144" spans="2:65" s="11" customFormat="1" ht="31.5" customHeight="1" x14ac:dyDescent="0.3">
      <c r="B144" s="175"/>
      <c r="C144" s="176"/>
      <c r="D144" s="176"/>
      <c r="E144" s="177" t="s">
        <v>3</v>
      </c>
      <c r="F144" s="282" t="s">
        <v>191</v>
      </c>
      <c r="G144" s="283"/>
      <c r="H144" s="283"/>
      <c r="I144" s="283"/>
      <c r="J144" s="176"/>
      <c r="K144" s="178">
        <v>108.02800000000001</v>
      </c>
      <c r="L144" s="176"/>
      <c r="M144" s="176"/>
      <c r="N144" s="176"/>
      <c r="O144" s="176"/>
      <c r="P144" s="176"/>
      <c r="Q144" s="176"/>
      <c r="R144" s="179"/>
      <c r="T144" s="180"/>
      <c r="U144" s="176"/>
      <c r="V144" s="176"/>
      <c r="W144" s="176"/>
      <c r="X144" s="176"/>
      <c r="Y144" s="176"/>
      <c r="Z144" s="176"/>
      <c r="AA144" s="181"/>
      <c r="AT144" s="182" t="s">
        <v>161</v>
      </c>
      <c r="AU144" s="182" t="s">
        <v>85</v>
      </c>
      <c r="AV144" s="11" t="s">
        <v>85</v>
      </c>
      <c r="AW144" s="11" t="s">
        <v>31</v>
      </c>
      <c r="AX144" s="11" t="s">
        <v>80</v>
      </c>
      <c r="AY144" s="182" t="s">
        <v>153</v>
      </c>
    </row>
    <row r="145" spans="2:65" s="1" customFormat="1" ht="44.25" customHeight="1" x14ac:dyDescent="0.3">
      <c r="B145" s="137"/>
      <c r="C145" s="166" t="s">
        <v>192</v>
      </c>
      <c r="D145" s="166" t="s">
        <v>154</v>
      </c>
      <c r="E145" s="167" t="s">
        <v>193</v>
      </c>
      <c r="F145" s="278" t="s">
        <v>194</v>
      </c>
      <c r="G145" s="279"/>
      <c r="H145" s="279"/>
      <c r="I145" s="279"/>
      <c r="J145" s="168" t="s">
        <v>104</v>
      </c>
      <c r="K145" s="169">
        <v>1836.4760000000001</v>
      </c>
      <c r="L145" s="280">
        <v>0</v>
      </c>
      <c r="M145" s="279"/>
      <c r="N145" s="281">
        <f>ROUND(L145*K145,3)</f>
        <v>0</v>
      </c>
      <c r="O145" s="279"/>
      <c r="P145" s="279"/>
      <c r="Q145" s="279"/>
      <c r="R145" s="139"/>
      <c r="T145" s="171" t="s">
        <v>3</v>
      </c>
      <c r="U145" s="44" t="s">
        <v>42</v>
      </c>
      <c r="V145" s="36"/>
      <c r="W145" s="172">
        <f>V145*K145</f>
        <v>0</v>
      </c>
      <c r="X145" s="172">
        <v>0</v>
      </c>
      <c r="Y145" s="172">
        <f>X145*K145</f>
        <v>0</v>
      </c>
      <c r="Z145" s="172">
        <v>0</v>
      </c>
      <c r="AA145" s="173">
        <f>Z145*K145</f>
        <v>0</v>
      </c>
      <c r="AR145" s="18" t="s">
        <v>158</v>
      </c>
      <c r="AT145" s="18" t="s">
        <v>154</v>
      </c>
      <c r="AU145" s="18" t="s">
        <v>85</v>
      </c>
      <c r="AY145" s="18" t="s">
        <v>153</v>
      </c>
      <c r="BE145" s="114">
        <f>IF(U145="základná",N145,0)</f>
        <v>0</v>
      </c>
      <c r="BF145" s="114">
        <f>IF(U145="znížená",N145,0)</f>
        <v>0</v>
      </c>
      <c r="BG145" s="114">
        <f>IF(U145="zákl. prenesená",N145,0)</f>
        <v>0</v>
      </c>
      <c r="BH145" s="114">
        <f>IF(U145="zníž. prenesená",N145,0)</f>
        <v>0</v>
      </c>
      <c r="BI145" s="114">
        <f>IF(U145="nulová",N145,0)</f>
        <v>0</v>
      </c>
      <c r="BJ145" s="18" t="s">
        <v>85</v>
      </c>
      <c r="BK145" s="174">
        <f>ROUND(L145*K145,3)</f>
        <v>0</v>
      </c>
      <c r="BL145" s="18" t="s">
        <v>158</v>
      </c>
      <c r="BM145" s="18" t="s">
        <v>195</v>
      </c>
    </row>
    <row r="146" spans="2:65" s="1" customFormat="1" ht="31.5" customHeight="1" x14ac:dyDescent="0.3">
      <c r="B146" s="137"/>
      <c r="C146" s="166" t="s">
        <v>196</v>
      </c>
      <c r="D146" s="166" t="s">
        <v>154</v>
      </c>
      <c r="E146" s="167" t="s">
        <v>197</v>
      </c>
      <c r="F146" s="278" t="s">
        <v>198</v>
      </c>
      <c r="G146" s="279"/>
      <c r="H146" s="279"/>
      <c r="I146" s="279"/>
      <c r="J146" s="168" t="s">
        <v>104</v>
      </c>
      <c r="K146" s="169">
        <v>108.02800000000001</v>
      </c>
      <c r="L146" s="280">
        <v>0</v>
      </c>
      <c r="M146" s="279"/>
      <c r="N146" s="281">
        <f>ROUND(L146*K146,3)</f>
        <v>0</v>
      </c>
      <c r="O146" s="279"/>
      <c r="P146" s="279"/>
      <c r="Q146" s="279"/>
      <c r="R146" s="139"/>
      <c r="T146" s="171" t="s">
        <v>3</v>
      </c>
      <c r="U146" s="44" t="s">
        <v>42</v>
      </c>
      <c r="V146" s="36"/>
      <c r="W146" s="172">
        <f>V146*K146</f>
        <v>0</v>
      </c>
      <c r="X146" s="172">
        <v>0</v>
      </c>
      <c r="Y146" s="172">
        <f>X146*K146</f>
        <v>0</v>
      </c>
      <c r="Z146" s="172">
        <v>0</v>
      </c>
      <c r="AA146" s="173">
        <f>Z146*K146</f>
        <v>0</v>
      </c>
      <c r="AR146" s="18" t="s">
        <v>158</v>
      </c>
      <c r="AT146" s="18" t="s">
        <v>154</v>
      </c>
      <c r="AU146" s="18" t="s">
        <v>85</v>
      </c>
      <c r="AY146" s="18" t="s">
        <v>153</v>
      </c>
      <c r="BE146" s="114">
        <f>IF(U146="základná",N146,0)</f>
        <v>0</v>
      </c>
      <c r="BF146" s="114">
        <f>IF(U146="znížená",N146,0)</f>
        <v>0</v>
      </c>
      <c r="BG146" s="114">
        <f>IF(U146="zákl. prenesená",N146,0)</f>
        <v>0</v>
      </c>
      <c r="BH146" s="114">
        <f>IF(U146="zníž. prenesená",N146,0)</f>
        <v>0</v>
      </c>
      <c r="BI146" s="114">
        <f>IF(U146="nulová",N146,0)</f>
        <v>0</v>
      </c>
      <c r="BJ146" s="18" t="s">
        <v>85</v>
      </c>
      <c r="BK146" s="174">
        <f>ROUND(L146*K146,3)</f>
        <v>0</v>
      </c>
      <c r="BL146" s="18" t="s">
        <v>158</v>
      </c>
      <c r="BM146" s="18" t="s">
        <v>199</v>
      </c>
    </row>
    <row r="147" spans="2:65" s="1" customFormat="1" ht="31.5" customHeight="1" x14ac:dyDescent="0.3">
      <c r="B147" s="137"/>
      <c r="C147" s="166" t="s">
        <v>200</v>
      </c>
      <c r="D147" s="166" t="s">
        <v>154</v>
      </c>
      <c r="E147" s="167" t="s">
        <v>201</v>
      </c>
      <c r="F147" s="278" t="s">
        <v>202</v>
      </c>
      <c r="G147" s="279"/>
      <c r="H147" s="279"/>
      <c r="I147" s="279"/>
      <c r="J147" s="168" t="s">
        <v>203</v>
      </c>
      <c r="K147" s="169">
        <v>194.45</v>
      </c>
      <c r="L147" s="280">
        <v>0</v>
      </c>
      <c r="M147" s="279"/>
      <c r="N147" s="281">
        <f>ROUND(L147*K147,3)</f>
        <v>0</v>
      </c>
      <c r="O147" s="279"/>
      <c r="P147" s="279"/>
      <c r="Q147" s="279"/>
      <c r="R147" s="139"/>
      <c r="T147" s="171" t="s">
        <v>3</v>
      </c>
      <c r="U147" s="44" t="s">
        <v>42</v>
      </c>
      <c r="V147" s="36"/>
      <c r="W147" s="172">
        <f>V147*K147</f>
        <v>0</v>
      </c>
      <c r="X147" s="172">
        <v>0</v>
      </c>
      <c r="Y147" s="172">
        <f>X147*K147</f>
        <v>0</v>
      </c>
      <c r="Z147" s="172">
        <v>0</v>
      </c>
      <c r="AA147" s="173">
        <f>Z147*K147</f>
        <v>0</v>
      </c>
      <c r="AR147" s="18" t="s">
        <v>158</v>
      </c>
      <c r="AT147" s="18" t="s">
        <v>154</v>
      </c>
      <c r="AU147" s="18" t="s">
        <v>85</v>
      </c>
      <c r="AY147" s="18" t="s">
        <v>153</v>
      </c>
      <c r="BE147" s="114">
        <f>IF(U147="základná",N147,0)</f>
        <v>0</v>
      </c>
      <c r="BF147" s="114">
        <f>IF(U147="znížená",N147,0)</f>
        <v>0</v>
      </c>
      <c r="BG147" s="114">
        <f>IF(U147="zákl. prenesená",N147,0)</f>
        <v>0</v>
      </c>
      <c r="BH147" s="114">
        <f>IF(U147="zníž. prenesená",N147,0)</f>
        <v>0</v>
      </c>
      <c r="BI147" s="114">
        <f>IF(U147="nulová",N147,0)</f>
        <v>0</v>
      </c>
      <c r="BJ147" s="18" t="s">
        <v>85</v>
      </c>
      <c r="BK147" s="174">
        <f>ROUND(L147*K147,3)</f>
        <v>0</v>
      </c>
      <c r="BL147" s="18" t="s">
        <v>158</v>
      </c>
      <c r="BM147" s="18" t="s">
        <v>204</v>
      </c>
    </row>
    <row r="148" spans="2:65" s="1" customFormat="1" ht="31.5" customHeight="1" x14ac:dyDescent="0.3">
      <c r="B148" s="137"/>
      <c r="C148" s="166" t="s">
        <v>205</v>
      </c>
      <c r="D148" s="166" t="s">
        <v>154</v>
      </c>
      <c r="E148" s="167" t="s">
        <v>206</v>
      </c>
      <c r="F148" s="278" t="s">
        <v>207</v>
      </c>
      <c r="G148" s="279"/>
      <c r="H148" s="279"/>
      <c r="I148" s="279"/>
      <c r="J148" s="168" t="s">
        <v>104</v>
      </c>
      <c r="K148" s="169">
        <v>1.0349999999999999</v>
      </c>
      <c r="L148" s="280">
        <v>0</v>
      </c>
      <c r="M148" s="279"/>
      <c r="N148" s="281">
        <f>ROUND(L148*K148,3)</f>
        <v>0</v>
      </c>
      <c r="O148" s="279"/>
      <c r="P148" s="279"/>
      <c r="Q148" s="279"/>
      <c r="R148" s="139"/>
      <c r="T148" s="171" t="s">
        <v>3</v>
      </c>
      <c r="U148" s="44" t="s">
        <v>42</v>
      </c>
      <c r="V148" s="36"/>
      <c r="W148" s="172">
        <f>V148*K148</f>
        <v>0</v>
      </c>
      <c r="X148" s="172">
        <v>0</v>
      </c>
      <c r="Y148" s="172">
        <f>X148*K148</f>
        <v>0</v>
      </c>
      <c r="Z148" s="172">
        <v>0</v>
      </c>
      <c r="AA148" s="173">
        <f>Z148*K148</f>
        <v>0</v>
      </c>
      <c r="AR148" s="18" t="s">
        <v>158</v>
      </c>
      <c r="AT148" s="18" t="s">
        <v>154</v>
      </c>
      <c r="AU148" s="18" t="s">
        <v>85</v>
      </c>
      <c r="AY148" s="18" t="s">
        <v>153</v>
      </c>
      <c r="BE148" s="114">
        <f>IF(U148="základná",N148,0)</f>
        <v>0</v>
      </c>
      <c r="BF148" s="114">
        <f>IF(U148="znížená",N148,0)</f>
        <v>0</v>
      </c>
      <c r="BG148" s="114">
        <f>IF(U148="zákl. prenesená",N148,0)</f>
        <v>0</v>
      </c>
      <c r="BH148" s="114">
        <f>IF(U148="zníž. prenesená",N148,0)</f>
        <v>0</v>
      </c>
      <c r="BI148" s="114">
        <f>IF(U148="nulová",N148,0)</f>
        <v>0</v>
      </c>
      <c r="BJ148" s="18" t="s">
        <v>85</v>
      </c>
      <c r="BK148" s="174">
        <f>ROUND(L148*K148,3)</f>
        <v>0</v>
      </c>
      <c r="BL148" s="18" t="s">
        <v>158</v>
      </c>
      <c r="BM148" s="18" t="s">
        <v>208</v>
      </c>
    </row>
    <row r="149" spans="2:65" s="11" customFormat="1" ht="22.5" customHeight="1" x14ac:dyDescent="0.3">
      <c r="B149" s="175"/>
      <c r="C149" s="176"/>
      <c r="D149" s="176"/>
      <c r="E149" s="177" t="s">
        <v>3</v>
      </c>
      <c r="F149" s="282" t="s">
        <v>209</v>
      </c>
      <c r="G149" s="283"/>
      <c r="H149" s="283"/>
      <c r="I149" s="283"/>
      <c r="J149" s="176"/>
      <c r="K149" s="178">
        <v>1.0349999999999999</v>
      </c>
      <c r="L149" s="176"/>
      <c r="M149" s="176"/>
      <c r="N149" s="176"/>
      <c r="O149" s="176"/>
      <c r="P149" s="176"/>
      <c r="Q149" s="176"/>
      <c r="R149" s="179"/>
      <c r="T149" s="180"/>
      <c r="U149" s="176"/>
      <c r="V149" s="176"/>
      <c r="W149" s="176"/>
      <c r="X149" s="176"/>
      <c r="Y149" s="176"/>
      <c r="Z149" s="176"/>
      <c r="AA149" s="181"/>
      <c r="AT149" s="182" t="s">
        <v>161</v>
      </c>
      <c r="AU149" s="182" t="s">
        <v>85</v>
      </c>
      <c r="AV149" s="11" t="s">
        <v>85</v>
      </c>
      <c r="AW149" s="11" t="s">
        <v>31</v>
      </c>
      <c r="AX149" s="11" t="s">
        <v>75</v>
      </c>
      <c r="AY149" s="182" t="s">
        <v>153</v>
      </c>
    </row>
    <row r="150" spans="2:65" s="12" customFormat="1" ht="22.5" customHeight="1" x14ac:dyDescent="0.3">
      <c r="B150" s="183"/>
      <c r="C150" s="184"/>
      <c r="D150" s="184"/>
      <c r="E150" s="185" t="s">
        <v>111</v>
      </c>
      <c r="F150" s="285" t="s">
        <v>167</v>
      </c>
      <c r="G150" s="286"/>
      <c r="H150" s="286"/>
      <c r="I150" s="286"/>
      <c r="J150" s="184"/>
      <c r="K150" s="186">
        <v>1.0349999999999999</v>
      </c>
      <c r="L150" s="184"/>
      <c r="M150" s="184"/>
      <c r="N150" s="184"/>
      <c r="O150" s="184"/>
      <c r="P150" s="184"/>
      <c r="Q150" s="184"/>
      <c r="R150" s="187"/>
      <c r="T150" s="188"/>
      <c r="U150" s="184"/>
      <c r="V150" s="184"/>
      <c r="W150" s="184"/>
      <c r="X150" s="184"/>
      <c r="Y150" s="184"/>
      <c r="Z150" s="184"/>
      <c r="AA150" s="189"/>
      <c r="AT150" s="190" t="s">
        <v>161</v>
      </c>
      <c r="AU150" s="190" t="s">
        <v>85</v>
      </c>
      <c r="AV150" s="12" t="s">
        <v>158</v>
      </c>
      <c r="AW150" s="12" t="s">
        <v>31</v>
      </c>
      <c r="AX150" s="12" t="s">
        <v>80</v>
      </c>
      <c r="AY150" s="190" t="s">
        <v>153</v>
      </c>
    </row>
    <row r="151" spans="2:65" s="1" customFormat="1" ht="31.5" customHeight="1" x14ac:dyDescent="0.3">
      <c r="B151" s="137"/>
      <c r="C151" s="166" t="s">
        <v>210</v>
      </c>
      <c r="D151" s="166" t="s">
        <v>154</v>
      </c>
      <c r="E151" s="167" t="s">
        <v>211</v>
      </c>
      <c r="F151" s="278" t="s">
        <v>212</v>
      </c>
      <c r="G151" s="279"/>
      <c r="H151" s="279"/>
      <c r="I151" s="279"/>
      <c r="J151" s="168" t="s">
        <v>157</v>
      </c>
      <c r="K151" s="169">
        <v>320.45</v>
      </c>
      <c r="L151" s="280">
        <v>0</v>
      </c>
      <c r="M151" s="279"/>
      <c r="N151" s="281">
        <f>ROUND(L151*K151,3)</f>
        <v>0</v>
      </c>
      <c r="O151" s="279"/>
      <c r="P151" s="279"/>
      <c r="Q151" s="279"/>
      <c r="R151" s="139"/>
      <c r="T151" s="171" t="s">
        <v>3</v>
      </c>
      <c r="U151" s="44" t="s">
        <v>42</v>
      </c>
      <c r="V151" s="36"/>
      <c r="W151" s="172">
        <f>V151*K151</f>
        <v>0</v>
      </c>
      <c r="X151" s="172">
        <v>0</v>
      </c>
      <c r="Y151" s="172">
        <f>X151*K151</f>
        <v>0</v>
      </c>
      <c r="Z151" s="172">
        <v>0</v>
      </c>
      <c r="AA151" s="173">
        <f>Z151*K151</f>
        <v>0</v>
      </c>
      <c r="AR151" s="18" t="s">
        <v>158</v>
      </c>
      <c r="AT151" s="18" t="s">
        <v>154</v>
      </c>
      <c r="AU151" s="18" t="s">
        <v>85</v>
      </c>
      <c r="AY151" s="18" t="s">
        <v>153</v>
      </c>
      <c r="BE151" s="114">
        <f>IF(U151="základná",N151,0)</f>
        <v>0</v>
      </c>
      <c r="BF151" s="114">
        <f>IF(U151="znížená",N151,0)</f>
        <v>0</v>
      </c>
      <c r="BG151" s="114">
        <f>IF(U151="zákl. prenesená",N151,0)</f>
        <v>0</v>
      </c>
      <c r="BH151" s="114">
        <f>IF(U151="zníž. prenesená",N151,0)</f>
        <v>0</v>
      </c>
      <c r="BI151" s="114">
        <f>IF(U151="nulová",N151,0)</f>
        <v>0</v>
      </c>
      <c r="BJ151" s="18" t="s">
        <v>85</v>
      </c>
      <c r="BK151" s="174">
        <f>ROUND(L151*K151,3)</f>
        <v>0</v>
      </c>
      <c r="BL151" s="18" t="s">
        <v>158</v>
      </c>
      <c r="BM151" s="18" t="s">
        <v>213</v>
      </c>
    </row>
    <row r="152" spans="2:65" s="11" customFormat="1" ht="22.5" customHeight="1" x14ac:dyDescent="0.3">
      <c r="B152" s="175"/>
      <c r="C152" s="176"/>
      <c r="D152" s="176"/>
      <c r="E152" s="177" t="s">
        <v>3</v>
      </c>
      <c r="F152" s="282" t="s">
        <v>214</v>
      </c>
      <c r="G152" s="283"/>
      <c r="H152" s="283"/>
      <c r="I152" s="283"/>
      <c r="J152" s="176"/>
      <c r="K152" s="178">
        <v>320.45</v>
      </c>
      <c r="L152" s="176"/>
      <c r="M152" s="176"/>
      <c r="N152" s="176"/>
      <c r="O152" s="176"/>
      <c r="P152" s="176"/>
      <c r="Q152" s="176"/>
      <c r="R152" s="179"/>
      <c r="T152" s="180"/>
      <c r="U152" s="176"/>
      <c r="V152" s="176"/>
      <c r="W152" s="176"/>
      <c r="X152" s="176"/>
      <c r="Y152" s="176"/>
      <c r="Z152" s="176"/>
      <c r="AA152" s="181"/>
      <c r="AT152" s="182" t="s">
        <v>161</v>
      </c>
      <c r="AU152" s="182" t="s">
        <v>85</v>
      </c>
      <c r="AV152" s="11" t="s">
        <v>85</v>
      </c>
      <c r="AW152" s="11" t="s">
        <v>31</v>
      </c>
      <c r="AX152" s="11" t="s">
        <v>80</v>
      </c>
      <c r="AY152" s="182" t="s">
        <v>153</v>
      </c>
    </row>
    <row r="153" spans="2:65" s="10" customFormat="1" ht="29.85" customHeight="1" x14ac:dyDescent="0.3">
      <c r="B153" s="155"/>
      <c r="C153" s="156"/>
      <c r="D153" s="165" t="s">
        <v>126</v>
      </c>
      <c r="E153" s="165"/>
      <c r="F153" s="165"/>
      <c r="G153" s="165"/>
      <c r="H153" s="165"/>
      <c r="I153" s="165"/>
      <c r="J153" s="165"/>
      <c r="K153" s="165"/>
      <c r="L153" s="165"/>
      <c r="M153" s="165"/>
      <c r="N153" s="294">
        <f>BK153</f>
        <v>0</v>
      </c>
      <c r="O153" s="295"/>
      <c r="P153" s="295"/>
      <c r="Q153" s="295"/>
      <c r="R153" s="158"/>
      <c r="T153" s="159"/>
      <c r="U153" s="156"/>
      <c r="V153" s="156"/>
      <c r="W153" s="160">
        <f>SUM(W154:W169)</f>
        <v>0</v>
      </c>
      <c r="X153" s="156"/>
      <c r="Y153" s="160">
        <f>SUM(Y154:Y169)</f>
        <v>2.232E-3</v>
      </c>
      <c r="Z153" s="156"/>
      <c r="AA153" s="161">
        <f>SUM(AA154:AA169)</f>
        <v>5.28</v>
      </c>
      <c r="AR153" s="162" t="s">
        <v>80</v>
      </c>
      <c r="AT153" s="163" t="s">
        <v>74</v>
      </c>
      <c r="AU153" s="163" t="s">
        <v>80</v>
      </c>
      <c r="AY153" s="162" t="s">
        <v>153</v>
      </c>
      <c r="BK153" s="164">
        <f>SUM(BK154:BK169)</f>
        <v>0</v>
      </c>
    </row>
    <row r="154" spans="2:65" s="1" customFormat="1" ht="31.5" customHeight="1" x14ac:dyDescent="0.3">
      <c r="B154" s="137"/>
      <c r="C154" s="166" t="s">
        <v>215</v>
      </c>
      <c r="D154" s="166" t="s">
        <v>154</v>
      </c>
      <c r="E154" s="167" t="s">
        <v>216</v>
      </c>
      <c r="F154" s="278" t="s">
        <v>217</v>
      </c>
      <c r="G154" s="279"/>
      <c r="H154" s="279"/>
      <c r="I154" s="279"/>
      <c r="J154" s="168" t="s">
        <v>218</v>
      </c>
      <c r="K154" s="169">
        <v>74.400000000000006</v>
      </c>
      <c r="L154" s="280">
        <v>0</v>
      </c>
      <c r="M154" s="279"/>
      <c r="N154" s="281">
        <f>ROUND(L154*K154,3)</f>
        <v>0</v>
      </c>
      <c r="O154" s="279"/>
      <c r="P154" s="279"/>
      <c r="Q154" s="279"/>
      <c r="R154" s="139"/>
      <c r="T154" s="171" t="s">
        <v>3</v>
      </c>
      <c r="U154" s="44" t="s">
        <v>42</v>
      </c>
      <c r="V154" s="36"/>
      <c r="W154" s="172">
        <f>V154*K154</f>
        <v>0</v>
      </c>
      <c r="X154" s="172">
        <v>3.0000000000000001E-5</v>
      </c>
      <c r="Y154" s="172">
        <f>X154*K154</f>
        <v>2.232E-3</v>
      </c>
      <c r="Z154" s="172">
        <v>0</v>
      </c>
      <c r="AA154" s="173">
        <f>Z154*K154</f>
        <v>0</v>
      </c>
      <c r="AR154" s="18" t="s">
        <v>158</v>
      </c>
      <c r="AT154" s="18" t="s">
        <v>154</v>
      </c>
      <c r="AU154" s="18" t="s">
        <v>85</v>
      </c>
      <c r="AY154" s="18" t="s">
        <v>153</v>
      </c>
      <c r="BE154" s="114">
        <f>IF(U154="základná",N154,0)</f>
        <v>0</v>
      </c>
      <c r="BF154" s="114">
        <f>IF(U154="znížená",N154,0)</f>
        <v>0</v>
      </c>
      <c r="BG154" s="114">
        <f>IF(U154="zákl. prenesená",N154,0)</f>
        <v>0</v>
      </c>
      <c r="BH154" s="114">
        <f>IF(U154="zníž. prenesená",N154,0)</f>
        <v>0</v>
      </c>
      <c r="BI154" s="114">
        <f>IF(U154="nulová",N154,0)</f>
        <v>0</v>
      </c>
      <c r="BJ154" s="18" t="s">
        <v>85</v>
      </c>
      <c r="BK154" s="174">
        <f>ROUND(L154*K154,3)</f>
        <v>0</v>
      </c>
      <c r="BL154" s="18" t="s">
        <v>158</v>
      </c>
      <c r="BM154" s="18" t="s">
        <v>219</v>
      </c>
    </row>
    <row r="155" spans="2:65" s="11" customFormat="1" ht="22.5" customHeight="1" x14ac:dyDescent="0.3">
      <c r="B155" s="175"/>
      <c r="C155" s="176"/>
      <c r="D155" s="176"/>
      <c r="E155" s="177" t="s">
        <v>3</v>
      </c>
      <c r="F155" s="282" t="s">
        <v>220</v>
      </c>
      <c r="G155" s="283"/>
      <c r="H155" s="283"/>
      <c r="I155" s="283"/>
      <c r="J155" s="176"/>
      <c r="K155" s="178">
        <v>22.8</v>
      </c>
      <c r="L155" s="176"/>
      <c r="M155" s="176"/>
      <c r="N155" s="176"/>
      <c r="O155" s="176"/>
      <c r="P155" s="176"/>
      <c r="Q155" s="176"/>
      <c r="R155" s="179"/>
      <c r="T155" s="180"/>
      <c r="U155" s="176"/>
      <c r="V155" s="176"/>
      <c r="W155" s="176"/>
      <c r="X155" s="176"/>
      <c r="Y155" s="176"/>
      <c r="Z155" s="176"/>
      <c r="AA155" s="181"/>
      <c r="AT155" s="182" t="s">
        <v>161</v>
      </c>
      <c r="AU155" s="182" t="s">
        <v>85</v>
      </c>
      <c r="AV155" s="11" t="s">
        <v>85</v>
      </c>
      <c r="AW155" s="11" t="s">
        <v>31</v>
      </c>
      <c r="AX155" s="11" t="s">
        <v>75</v>
      </c>
      <c r="AY155" s="182" t="s">
        <v>153</v>
      </c>
    </row>
    <row r="156" spans="2:65" s="11" customFormat="1" ht="22.5" customHeight="1" x14ac:dyDescent="0.3">
      <c r="B156" s="175"/>
      <c r="C156" s="176"/>
      <c r="D156" s="176"/>
      <c r="E156" s="177" t="s">
        <v>3</v>
      </c>
      <c r="F156" s="284" t="s">
        <v>221</v>
      </c>
      <c r="G156" s="283"/>
      <c r="H156" s="283"/>
      <c r="I156" s="283"/>
      <c r="J156" s="176"/>
      <c r="K156" s="178">
        <v>51.6</v>
      </c>
      <c r="L156" s="176"/>
      <c r="M156" s="176"/>
      <c r="N156" s="176"/>
      <c r="O156" s="176"/>
      <c r="P156" s="176"/>
      <c r="Q156" s="176"/>
      <c r="R156" s="179"/>
      <c r="T156" s="180"/>
      <c r="U156" s="176"/>
      <c r="V156" s="176"/>
      <c r="W156" s="176"/>
      <c r="X156" s="176"/>
      <c r="Y156" s="176"/>
      <c r="Z156" s="176"/>
      <c r="AA156" s="181"/>
      <c r="AT156" s="182" t="s">
        <v>161</v>
      </c>
      <c r="AU156" s="182" t="s">
        <v>85</v>
      </c>
      <c r="AV156" s="11" t="s">
        <v>85</v>
      </c>
      <c r="AW156" s="11" t="s">
        <v>31</v>
      </c>
      <c r="AX156" s="11" t="s">
        <v>75</v>
      </c>
      <c r="AY156" s="182" t="s">
        <v>153</v>
      </c>
    </row>
    <row r="157" spans="2:65" s="12" customFormat="1" ht="22.5" customHeight="1" x14ac:dyDescent="0.3">
      <c r="B157" s="183"/>
      <c r="C157" s="184"/>
      <c r="D157" s="184"/>
      <c r="E157" s="185" t="s">
        <v>3</v>
      </c>
      <c r="F157" s="285" t="s">
        <v>167</v>
      </c>
      <c r="G157" s="286"/>
      <c r="H157" s="286"/>
      <c r="I157" s="286"/>
      <c r="J157" s="184"/>
      <c r="K157" s="186">
        <v>74.400000000000006</v>
      </c>
      <c r="L157" s="184"/>
      <c r="M157" s="184"/>
      <c r="N157" s="184"/>
      <c r="O157" s="184"/>
      <c r="P157" s="184"/>
      <c r="Q157" s="184"/>
      <c r="R157" s="187"/>
      <c r="T157" s="188"/>
      <c r="U157" s="184"/>
      <c r="V157" s="184"/>
      <c r="W157" s="184"/>
      <c r="X157" s="184"/>
      <c r="Y157" s="184"/>
      <c r="Z157" s="184"/>
      <c r="AA157" s="189"/>
      <c r="AT157" s="190" t="s">
        <v>161</v>
      </c>
      <c r="AU157" s="190" t="s">
        <v>85</v>
      </c>
      <c r="AV157" s="12" t="s">
        <v>158</v>
      </c>
      <c r="AW157" s="12" t="s">
        <v>31</v>
      </c>
      <c r="AX157" s="12" t="s">
        <v>80</v>
      </c>
      <c r="AY157" s="190" t="s">
        <v>153</v>
      </c>
    </row>
    <row r="158" spans="2:65" s="1" customFormat="1" ht="31.5" customHeight="1" x14ac:dyDescent="0.3">
      <c r="B158" s="137"/>
      <c r="C158" s="166" t="s">
        <v>222</v>
      </c>
      <c r="D158" s="166" t="s">
        <v>154</v>
      </c>
      <c r="E158" s="167" t="s">
        <v>223</v>
      </c>
      <c r="F158" s="278" t="s">
        <v>224</v>
      </c>
      <c r="G158" s="279"/>
      <c r="H158" s="279"/>
      <c r="I158" s="279"/>
      <c r="J158" s="168" t="s">
        <v>157</v>
      </c>
      <c r="K158" s="169">
        <v>37.095999999999997</v>
      </c>
      <c r="L158" s="280">
        <v>0</v>
      </c>
      <c r="M158" s="279"/>
      <c r="N158" s="281">
        <f>ROUND(L158*K158,3)</f>
        <v>0</v>
      </c>
      <c r="O158" s="279"/>
      <c r="P158" s="279"/>
      <c r="Q158" s="279"/>
      <c r="R158" s="139"/>
      <c r="T158" s="171" t="s">
        <v>3</v>
      </c>
      <c r="U158" s="44" t="s">
        <v>42</v>
      </c>
      <c r="V158" s="36"/>
      <c r="W158" s="172">
        <f>V158*K158</f>
        <v>0</v>
      </c>
      <c r="X158" s="172">
        <v>0</v>
      </c>
      <c r="Y158" s="172">
        <f>X158*K158</f>
        <v>0</v>
      </c>
      <c r="Z158" s="172">
        <v>0</v>
      </c>
      <c r="AA158" s="173">
        <f>Z158*K158</f>
        <v>0</v>
      </c>
      <c r="AR158" s="18" t="s">
        <v>158</v>
      </c>
      <c r="AT158" s="18" t="s">
        <v>154</v>
      </c>
      <c r="AU158" s="18" t="s">
        <v>85</v>
      </c>
      <c r="AY158" s="18" t="s">
        <v>153</v>
      </c>
      <c r="BE158" s="114">
        <f>IF(U158="základná",N158,0)</f>
        <v>0</v>
      </c>
      <c r="BF158" s="114">
        <f>IF(U158="znížená",N158,0)</f>
        <v>0</v>
      </c>
      <c r="BG158" s="114">
        <f>IF(U158="zákl. prenesená",N158,0)</f>
        <v>0</v>
      </c>
      <c r="BH158" s="114">
        <f>IF(U158="zníž. prenesená",N158,0)</f>
        <v>0</v>
      </c>
      <c r="BI158" s="114">
        <f>IF(U158="nulová",N158,0)</f>
        <v>0</v>
      </c>
      <c r="BJ158" s="18" t="s">
        <v>85</v>
      </c>
      <c r="BK158" s="174">
        <f>ROUND(L158*K158,3)</f>
        <v>0</v>
      </c>
      <c r="BL158" s="18" t="s">
        <v>158</v>
      </c>
      <c r="BM158" s="18" t="s">
        <v>225</v>
      </c>
    </row>
    <row r="159" spans="2:65" s="11" customFormat="1" ht="22.5" customHeight="1" x14ac:dyDescent="0.3">
      <c r="B159" s="175"/>
      <c r="C159" s="176"/>
      <c r="D159" s="176"/>
      <c r="E159" s="177" t="s">
        <v>3</v>
      </c>
      <c r="F159" s="282" t="s">
        <v>226</v>
      </c>
      <c r="G159" s="283"/>
      <c r="H159" s="283"/>
      <c r="I159" s="283"/>
      <c r="J159" s="176"/>
      <c r="K159" s="178">
        <v>37.095999999999997</v>
      </c>
      <c r="L159" s="176"/>
      <c r="M159" s="176"/>
      <c r="N159" s="176"/>
      <c r="O159" s="176"/>
      <c r="P159" s="176"/>
      <c r="Q159" s="176"/>
      <c r="R159" s="179"/>
      <c r="T159" s="180"/>
      <c r="U159" s="176"/>
      <c r="V159" s="176"/>
      <c r="W159" s="176"/>
      <c r="X159" s="176"/>
      <c r="Y159" s="176"/>
      <c r="Z159" s="176"/>
      <c r="AA159" s="181"/>
      <c r="AT159" s="182" t="s">
        <v>161</v>
      </c>
      <c r="AU159" s="182" t="s">
        <v>85</v>
      </c>
      <c r="AV159" s="11" t="s">
        <v>85</v>
      </c>
      <c r="AW159" s="11" t="s">
        <v>31</v>
      </c>
      <c r="AX159" s="11" t="s">
        <v>80</v>
      </c>
      <c r="AY159" s="182" t="s">
        <v>153</v>
      </c>
    </row>
    <row r="160" spans="2:65" s="1" customFormat="1" ht="31.5" customHeight="1" x14ac:dyDescent="0.3">
      <c r="B160" s="137"/>
      <c r="C160" s="166" t="s">
        <v>227</v>
      </c>
      <c r="D160" s="166" t="s">
        <v>154</v>
      </c>
      <c r="E160" s="167" t="s">
        <v>228</v>
      </c>
      <c r="F160" s="278" t="s">
        <v>229</v>
      </c>
      <c r="G160" s="279"/>
      <c r="H160" s="279"/>
      <c r="I160" s="279"/>
      <c r="J160" s="168" t="s">
        <v>104</v>
      </c>
      <c r="K160" s="169">
        <v>2.4</v>
      </c>
      <c r="L160" s="280">
        <v>0</v>
      </c>
      <c r="M160" s="279"/>
      <c r="N160" s="281">
        <f>ROUND(L160*K160,3)</f>
        <v>0</v>
      </c>
      <c r="O160" s="279"/>
      <c r="P160" s="279"/>
      <c r="Q160" s="279"/>
      <c r="R160" s="139"/>
      <c r="T160" s="171" t="s">
        <v>3</v>
      </c>
      <c r="U160" s="44" t="s">
        <v>42</v>
      </c>
      <c r="V160" s="36"/>
      <c r="W160" s="172">
        <f>V160*K160</f>
        <v>0</v>
      </c>
      <c r="X160" s="172">
        <v>0</v>
      </c>
      <c r="Y160" s="172">
        <f>X160*K160</f>
        <v>0</v>
      </c>
      <c r="Z160" s="172">
        <v>2.2000000000000002</v>
      </c>
      <c r="AA160" s="173">
        <f>Z160*K160</f>
        <v>5.28</v>
      </c>
      <c r="AR160" s="18" t="s">
        <v>158</v>
      </c>
      <c r="AT160" s="18" t="s">
        <v>154</v>
      </c>
      <c r="AU160" s="18" t="s">
        <v>85</v>
      </c>
      <c r="AY160" s="18" t="s">
        <v>153</v>
      </c>
      <c r="BE160" s="114">
        <f>IF(U160="základná",N160,0)</f>
        <v>0</v>
      </c>
      <c r="BF160" s="114">
        <f>IF(U160="znížená",N160,0)</f>
        <v>0</v>
      </c>
      <c r="BG160" s="114">
        <f>IF(U160="zákl. prenesená",N160,0)</f>
        <v>0</v>
      </c>
      <c r="BH160" s="114">
        <f>IF(U160="zníž. prenesená",N160,0)</f>
        <v>0</v>
      </c>
      <c r="BI160" s="114">
        <f>IF(U160="nulová",N160,0)</f>
        <v>0</v>
      </c>
      <c r="BJ160" s="18" t="s">
        <v>85</v>
      </c>
      <c r="BK160" s="174">
        <f>ROUND(L160*K160,3)</f>
        <v>0</v>
      </c>
      <c r="BL160" s="18" t="s">
        <v>158</v>
      </c>
      <c r="BM160" s="18" t="s">
        <v>230</v>
      </c>
    </row>
    <row r="161" spans="2:65" s="11" customFormat="1" ht="22.5" customHeight="1" x14ac:dyDescent="0.3">
      <c r="B161" s="175"/>
      <c r="C161" s="176"/>
      <c r="D161" s="176"/>
      <c r="E161" s="177" t="s">
        <v>3</v>
      </c>
      <c r="F161" s="282" t="s">
        <v>231</v>
      </c>
      <c r="G161" s="283"/>
      <c r="H161" s="283"/>
      <c r="I161" s="283"/>
      <c r="J161" s="176"/>
      <c r="K161" s="178">
        <v>2.4</v>
      </c>
      <c r="L161" s="176"/>
      <c r="M161" s="176"/>
      <c r="N161" s="176"/>
      <c r="O161" s="176"/>
      <c r="P161" s="176"/>
      <c r="Q161" s="176"/>
      <c r="R161" s="179"/>
      <c r="T161" s="180"/>
      <c r="U161" s="176"/>
      <c r="V161" s="176"/>
      <c r="W161" s="176"/>
      <c r="X161" s="176"/>
      <c r="Y161" s="176"/>
      <c r="Z161" s="176"/>
      <c r="AA161" s="181"/>
      <c r="AT161" s="182" t="s">
        <v>161</v>
      </c>
      <c r="AU161" s="182" t="s">
        <v>85</v>
      </c>
      <c r="AV161" s="11" t="s">
        <v>85</v>
      </c>
      <c r="AW161" s="11" t="s">
        <v>31</v>
      </c>
      <c r="AX161" s="11" t="s">
        <v>80</v>
      </c>
      <c r="AY161" s="182" t="s">
        <v>153</v>
      </c>
    </row>
    <row r="162" spans="2:65" s="1" customFormat="1" ht="31.5" customHeight="1" x14ac:dyDescent="0.3">
      <c r="B162" s="137"/>
      <c r="C162" s="166" t="s">
        <v>232</v>
      </c>
      <c r="D162" s="166" t="s">
        <v>154</v>
      </c>
      <c r="E162" s="167" t="s">
        <v>233</v>
      </c>
      <c r="F162" s="278" t="s">
        <v>234</v>
      </c>
      <c r="G162" s="279"/>
      <c r="H162" s="279"/>
      <c r="I162" s="279"/>
      <c r="J162" s="168" t="s">
        <v>203</v>
      </c>
      <c r="K162" s="169">
        <v>90.936999999999998</v>
      </c>
      <c r="L162" s="280">
        <v>0</v>
      </c>
      <c r="M162" s="279"/>
      <c r="N162" s="281">
        <f t="shared" ref="N162:N169" si="5">ROUND(L162*K162,3)</f>
        <v>0</v>
      </c>
      <c r="O162" s="279"/>
      <c r="P162" s="279"/>
      <c r="Q162" s="279"/>
      <c r="R162" s="139"/>
      <c r="T162" s="171" t="s">
        <v>3</v>
      </c>
      <c r="U162" s="44" t="s">
        <v>42</v>
      </c>
      <c r="V162" s="36"/>
      <c r="W162" s="172">
        <f t="shared" ref="W162:W169" si="6">V162*K162</f>
        <v>0</v>
      </c>
      <c r="X162" s="172">
        <v>0</v>
      </c>
      <c r="Y162" s="172">
        <f t="shared" ref="Y162:Y169" si="7">X162*K162</f>
        <v>0</v>
      </c>
      <c r="Z162" s="172">
        <v>0</v>
      </c>
      <c r="AA162" s="173">
        <f t="shared" ref="AA162:AA169" si="8">Z162*K162</f>
        <v>0</v>
      </c>
      <c r="AR162" s="18" t="s">
        <v>158</v>
      </c>
      <c r="AT162" s="18" t="s">
        <v>154</v>
      </c>
      <c r="AU162" s="18" t="s">
        <v>85</v>
      </c>
      <c r="AY162" s="18" t="s">
        <v>153</v>
      </c>
      <c r="BE162" s="114">
        <f t="shared" ref="BE162:BE169" si="9">IF(U162="základná",N162,0)</f>
        <v>0</v>
      </c>
      <c r="BF162" s="114">
        <f t="shared" ref="BF162:BF169" si="10">IF(U162="znížená",N162,0)</f>
        <v>0</v>
      </c>
      <c r="BG162" s="114">
        <f t="shared" ref="BG162:BG169" si="11">IF(U162="zákl. prenesená",N162,0)</f>
        <v>0</v>
      </c>
      <c r="BH162" s="114">
        <f t="shared" ref="BH162:BH169" si="12">IF(U162="zníž. prenesená",N162,0)</f>
        <v>0</v>
      </c>
      <c r="BI162" s="114">
        <f t="shared" ref="BI162:BI169" si="13">IF(U162="nulová",N162,0)</f>
        <v>0</v>
      </c>
      <c r="BJ162" s="18" t="s">
        <v>85</v>
      </c>
      <c r="BK162" s="174">
        <f t="shared" ref="BK162:BK169" si="14">ROUND(L162*K162,3)</f>
        <v>0</v>
      </c>
      <c r="BL162" s="18" t="s">
        <v>158</v>
      </c>
      <c r="BM162" s="18" t="s">
        <v>235</v>
      </c>
    </row>
    <row r="163" spans="2:65" s="1" customFormat="1" ht="31.5" customHeight="1" x14ac:dyDescent="0.3">
      <c r="B163" s="137"/>
      <c r="C163" s="166" t="s">
        <v>236</v>
      </c>
      <c r="D163" s="166" t="s">
        <v>154</v>
      </c>
      <c r="E163" s="167" t="s">
        <v>237</v>
      </c>
      <c r="F163" s="278" t="s">
        <v>238</v>
      </c>
      <c r="G163" s="279"/>
      <c r="H163" s="279"/>
      <c r="I163" s="279"/>
      <c r="J163" s="168" t="s">
        <v>203</v>
      </c>
      <c r="K163" s="169">
        <v>1727.8030000000001</v>
      </c>
      <c r="L163" s="280">
        <v>0</v>
      </c>
      <c r="M163" s="279"/>
      <c r="N163" s="281">
        <f t="shared" si="5"/>
        <v>0</v>
      </c>
      <c r="O163" s="279"/>
      <c r="P163" s="279"/>
      <c r="Q163" s="279"/>
      <c r="R163" s="139"/>
      <c r="T163" s="171" t="s">
        <v>3</v>
      </c>
      <c r="U163" s="44" t="s">
        <v>42</v>
      </c>
      <c r="V163" s="36"/>
      <c r="W163" s="172">
        <f t="shared" si="6"/>
        <v>0</v>
      </c>
      <c r="X163" s="172">
        <v>0</v>
      </c>
      <c r="Y163" s="172">
        <f t="shared" si="7"/>
        <v>0</v>
      </c>
      <c r="Z163" s="172">
        <v>0</v>
      </c>
      <c r="AA163" s="173">
        <f t="shared" si="8"/>
        <v>0</v>
      </c>
      <c r="AR163" s="18" t="s">
        <v>158</v>
      </c>
      <c r="AT163" s="18" t="s">
        <v>154</v>
      </c>
      <c r="AU163" s="18" t="s">
        <v>85</v>
      </c>
      <c r="AY163" s="18" t="s">
        <v>153</v>
      </c>
      <c r="BE163" s="114">
        <f t="shared" si="9"/>
        <v>0</v>
      </c>
      <c r="BF163" s="114">
        <f t="shared" si="10"/>
        <v>0</v>
      </c>
      <c r="BG163" s="114">
        <f t="shared" si="11"/>
        <v>0</v>
      </c>
      <c r="BH163" s="114">
        <f t="shared" si="12"/>
        <v>0</v>
      </c>
      <c r="BI163" s="114">
        <f t="shared" si="13"/>
        <v>0</v>
      </c>
      <c r="BJ163" s="18" t="s">
        <v>85</v>
      </c>
      <c r="BK163" s="174">
        <f t="shared" si="14"/>
        <v>0</v>
      </c>
      <c r="BL163" s="18" t="s">
        <v>158</v>
      </c>
      <c r="BM163" s="18" t="s">
        <v>239</v>
      </c>
    </row>
    <row r="164" spans="2:65" s="1" customFormat="1" ht="31.5" customHeight="1" x14ac:dyDescent="0.3">
      <c r="B164" s="137"/>
      <c r="C164" s="166" t="s">
        <v>240</v>
      </c>
      <c r="D164" s="166" t="s">
        <v>154</v>
      </c>
      <c r="E164" s="167" t="s">
        <v>241</v>
      </c>
      <c r="F164" s="278" t="s">
        <v>242</v>
      </c>
      <c r="G164" s="279"/>
      <c r="H164" s="279"/>
      <c r="I164" s="279"/>
      <c r="J164" s="168" t="s">
        <v>203</v>
      </c>
      <c r="K164" s="169">
        <v>90.936999999999998</v>
      </c>
      <c r="L164" s="280">
        <v>0</v>
      </c>
      <c r="M164" s="279"/>
      <c r="N164" s="281">
        <f t="shared" si="5"/>
        <v>0</v>
      </c>
      <c r="O164" s="279"/>
      <c r="P164" s="279"/>
      <c r="Q164" s="279"/>
      <c r="R164" s="139"/>
      <c r="T164" s="171" t="s">
        <v>3</v>
      </c>
      <c r="U164" s="44" t="s">
        <v>42</v>
      </c>
      <c r="V164" s="36"/>
      <c r="W164" s="172">
        <f t="shared" si="6"/>
        <v>0</v>
      </c>
      <c r="X164" s="172">
        <v>0</v>
      </c>
      <c r="Y164" s="172">
        <f t="shared" si="7"/>
        <v>0</v>
      </c>
      <c r="Z164" s="172">
        <v>0</v>
      </c>
      <c r="AA164" s="173">
        <f t="shared" si="8"/>
        <v>0</v>
      </c>
      <c r="AR164" s="18" t="s">
        <v>158</v>
      </c>
      <c r="AT164" s="18" t="s">
        <v>154</v>
      </c>
      <c r="AU164" s="18" t="s">
        <v>85</v>
      </c>
      <c r="AY164" s="18" t="s">
        <v>153</v>
      </c>
      <c r="BE164" s="114">
        <f t="shared" si="9"/>
        <v>0</v>
      </c>
      <c r="BF164" s="114">
        <f t="shared" si="10"/>
        <v>0</v>
      </c>
      <c r="BG164" s="114">
        <f t="shared" si="11"/>
        <v>0</v>
      </c>
      <c r="BH164" s="114">
        <f t="shared" si="12"/>
        <v>0</v>
      </c>
      <c r="BI164" s="114">
        <f t="shared" si="13"/>
        <v>0</v>
      </c>
      <c r="BJ164" s="18" t="s">
        <v>85</v>
      </c>
      <c r="BK164" s="174">
        <f t="shared" si="14"/>
        <v>0</v>
      </c>
      <c r="BL164" s="18" t="s">
        <v>158</v>
      </c>
      <c r="BM164" s="18" t="s">
        <v>243</v>
      </c>
    </row>
    <row r="165" spans="2:65" s="1" customFormat="1" ht="31.5" customHeight="1" x14ac:dyDescent="0.3">
      <c r="B165" s="137"/>
      <c r="C165" s="166" t="s">
        <v>244</v>
      </c>
      <c r="D165" s="166" t="s">
        <v>154</v>
      </c>
      <c r="E165" s="167" t="s">
        <v>245</v>
      </c>
      <c r="F165" s="278" t="s">
        <v>246</v>
      </c>
      <c r="G165" s="279"/>
      <c r="H165" s="279"/>
      <c r="I165" s="279"/>
      <c r="J165" s="168" t="s">
        <v>203</v>
      </c>
      <c r="K165" s="169">
        <v>909.37</v>
      </c>
      <c r="L165" s="280">
        <v>0</v>
      </c>
      <c r="M165" s="279"/>
      <c r="N165" s="281">
        <f t="shared" si="5"/>
        <v>0</v>
      </c>
      <c r="O165" s="279"/>
      <c r="P165" s="279"/>
      <c r="Q165" s="279"/>
      <c r="R165" s="139"/>
      <c r="T165" s="171" t="s">
        <v>3</v>
      </c>
      <c r="U165" s="44" t="s">
        <v>42</v>
      </c>
      <c r="V165" s="36"/>
      <c r="W165" s="172">
        <f t="shared" si="6"/>
        <v>0</v>
      </c>
      <c r="X165" s="172">
        <v>0</v>
      </c>
      <c r="Y165" s="172">
        <f t="shared" si="7"/>
        <v>0</v>
      </c>
      <c r="Z165" s="172">
        <v>0</v>
      </c>
      <c r="AA165" s="173">
        <f t="shared" si="8"/>
        <v>0</v>
      </c>
      <c r="AR165" s="18" t="s">
        <v>158</v>
      </c>
      <c r="AT165" s="18" t="s">
        <v>154</v>
      </c>
      <c r="AU165" s="18" t="s">
        <v>85</v>
      </c>
      <c r="AY165" s="18" t="s">
        <v>153</v>
      </c>
      <c r="BE165" s="114">
        <f t="shared" si="9"/>
        <v>0</v>
      </c>
      <c r="BF165" s="114">
        <f t="shared" si="10"/>
        <v>0</v>
      </c>
      <c r="BG165" s="114">
        <f t="shared" si="11"/>
        <v>0</v>
      </c>
      <c r="BH165" s="114">
        <f t="shared" si="12"/>
        <v>0</v>
      </c>
      <c r="BI165" s="114">
        <f t="shared" si="13"/>
        <v>0</v>
      </c>
      <c r="BJ165" s="18" t="s">
        <v>85</v>
      </c>
      <c r="BK165" s="174">
        <f t="shared" si="14"/>
        <v>0</v>
      </c>
      <c r="BL165" s="18" t="s">
        <v>158</v>
      </c>
      <c r="BM165" s="18" t="s">
        <v>247</v>
      </c>
    </row>
    <row r="166" spans="2:65" s="1" customFormat="1" ht="31.5" customHeight="1" x14ac:dyDescent="0.3">
      <c r="B166" s="137"/>
      <c r="C166" s="166" t="s">
        <v>8</v>
      </c>
      <c r="D166" s="166" t="s">
        <v>154</v>
      </c>
      <c r="E166" s="167" t="s">
        <v>248</v>
      </c>
      <c r="F166" s="278" t="s">
        <v>249</v>
      </c>
      <c r="G166" s="279"/>
      <c r="H166" s="279"/>
      <c r="I166" s="279"/>
      <c r="J166" s="168" t="s">
        <v>203</v>
      </c>
      <c r="K166" s="169">
        <v>5.28</v>
      </c>
      <c r="L166" s="280">
        <v>0</v>
      </c>
      <c r="M166" s="279"/>
      <c r="N166" s="281">
        <f t="shared" si="5"/>
        <v>0</v>
      </c>
      <c r="O166" s="279"/>
      <c r="P166" s="279"/>
      <c r="Q166" s="279"/>
      <c r="R166" s="139"/>
      <c r="T166" s="171" t="s">
        <v>3</v>
      </c>
      <c r="U166" s="44" t="s">
        <v>42</v>
      </c>
      <c r="V166" s="36"/>
      <c r="W166" s="172">
        <f t="shared" si="6"/>
        <v>0</v>
      </c>
      <c r="X166" s="172">
        <v>0</v>
      </c>
      <c r="Y166" s="172">
        <f t="shared" si="7"/>
        <v>0</v>
      </c>
      <c r="Z166" s="172">
        <v>0</v>
      </c>
      <c r="AA166" s="173">
        <f t="shared" si="8"/>
        <v>0</v>
      </c>
      <c r="AR166" s="18" t="s">
        <v>158</v>
      </c>
      <c r="AT166" s="18" t="s">
        <v>154</v>
      </c>
      <c r="AU166" s="18" t="s">
        <v>85</v>
      </c>
      <c r="AY166" s="18" t="s">
        <v>153</v>
      </c>
      <c r="BE166" s="114">
        <f t="shared" si="9"/>
        <v>0</v>
      </c>
      <c r="BF166" s="114">
        <f t="shared" si="10"/>
        <v>0</v>
      </c>
      <c r="BG166" s="114">
        <f t="shared" si="11"/>
        <v>0</v>
      </c>
      <c r="BH166" s="114">
        <f t="shared" si="12"/>
        <v>0</v>
      </c>
      <c r="BI166" s="114">
        <f t="shared" si="13"/>
        <v>0</v>
      </c>
      <c r="BJ166" s="18" t="s">
        <v>85</v>
      </c>
      <c r="BK166" s="174">
        <f t="shared" si="14"/>
        <v>0</v>
      </c>
      <c r="BL166" s="18" t="s">
        <v>158</v>
      </c>
      <c r="BM166" s="18" t="s">
        <v>250</v>
      </c>
    </row>
    <row r="167" spans="2:65" s="1" customFormat="1" ht="44.25" customHeight="1" x14ac:dyDescent="0.3">
      <c r="B167" s="137"/>
      <c r="C167" s="166" t="s">
        <v>251</v>
      </c>
      <c r="D167" s="166" t="s">
        <v>154</v>
      </c>
      <c r="E167" s="167" t="s">
        <v>252</v>
      </c>
      <c r="F167" s="278" t="s">
        <v>253</v>
      </c>
      <c r="G167" s="279"/>
      <c r="H167" s="279"/>
      <c r="I167" s="279"/>
      <c r="J167" s="168" t="s">
        <v>203</v>
      </c>
      <c r="K167" s="169">
        <v>85.406999999999996</v>
      </c>
      <c r="L167" s="280">
        <v>0</v>
      </c>
      <c r="M167" s="279"/>
      <c r="N167" s="281">
        <f t="shared" si="5"/>
        <v>0</v>
      </c>
      <c r="O167" s="279"/>
      <c r="P167" s="279"/>
      <c r="Q167" s="279"/>
      <c r="R167" s="139"/>
      <c r="T167" s="171" t="s">
        <v>3</v>
      </c>
      <c r="U167" s="44" t="s">
        <v>42</v>
      </c>
      <c r="V167" s="36"/>
      <c r="W167" s="172">
        <f t="shared" si="6"/>
        <v>0</v>
      </c>
      <c r="X167" s="172">
        <v>0</v>
      </c>
      <c r="Y167" s="172">
        <f t="shared" si="7"/>
        <v>0</v>
      </c>
      <c r="Z167" s="172">
        <v>0</v>
      </c>
      <c r="AA167" s="173">
        <f t="shared" si="8"/>
        <v>0</v>
      </c>
      <c r="AR167" s="18" t="s">
        <v>158</v>
      </c>
      <c r="AT167" s="18" t="s">
        <v>154</v>
      </c>
      <c r="AU167" s="18" t="s">
        <v>85</v>
      </c>
      <c r="AY167" s="18" t="s">
        <v>153</v>
      </c>
      <c r="BE167" s="114">
        <f t="shared" si="9"/>
        <v>0</v>
      </c>
      <c r="BF167" s="114">
        <f t="shared" si="10"/>
        <v>0</v>
      </c>
      <c r="BG167" s="114">
        <f t="shared" si="11"/>
        <v>0</v>
      </c>
      <c r="BH167" s="114">
        <f t="shared" si="12"/>
        <v>0</v>
      </c>
      <c r="BI167" s="114">
        <f t="shared" si="13"/>
        <v>0</v>
      </c>
      <c r="BJ167" s="18" t="s">
        <v>85</v>
      </c>
      <c r="BK167" s="174">
        <f t="shared" si="14"/>
        <v>0</v>
      </c>
      <c r="BL167" s="18" t="s">
        <v>158</v>
      </c>
      <c r="BM167" s="18" t="s">
        <v>254</v>
      </c>
    </row>
    <row r="168" spans="2:65" s="1" customFormat="1" ht="31.5" customHeight="1" x14ac:dyDescent="0.3">
      <c r="B168" s="137"/>
      <c r="C168" s="166" t="s">
        <v>255</v>
      </c>
      <c r="D168" s="166" t="s">
        <v>154</v>
      </c>
      <c r="E168" s="167" t="s">
        <v>256</v>
      </c>
      <c r="F168" s="278" t="s">
        <v>257</v>
      </c>
      <c r="G168" s="279"/>
      <c r="H168" s="279"/>
      <c r="I168" s="279"/>
      <c r="J168" s="168" t="s">
        <v>203</v>
      </c>
      <c r="K168" s="169">
        <v>0.25</v>
      </c>
      <c r="L168" s="280">
        <v>0</v>
      </c>
      <c r="M168" s="279"/>
      <c r="N168" s="281">
        <f t="shared" si="5"/>
        <v>0</v>
      </c>
      <c r="O168" s="279"/>
      <c r="P168" s="279"/>
      <c r="Q168" s="279"/>
      <c r="R168" s="139"/>
      <c r="T168" s="171" t="s">
        <v>3</v>
      </c>
      <c r="U168" s="44" t="s">
        <v>42</v>
      </c>
      <c r="V168" s="36"/>
      <c r="W168" s="172">
        <f t="shared" si="6"/>
        <v>0</v>
      </c>
      <c r="X168" s="172">
        <v>0</v>
      </c>
      <c r="Y168" s="172">
        <f t="shared" si="7"/>
        <v>0</v>
      </c>
      <c r="Z168" s="172">
        <v>0</v>
      </c>
      <c r="AA168" s="173">
        <f t="shared" si="8"/>
        <v>0</v>
      </c>
      <c r="AR168" s="18" t="s">
        <v>158</v>
      </c>
      <c r="AT168" s="18" t="s">
        <v>154</v>
      </c>
      <c r="AU168" s="18" t="s">
        <v>85</v>
      </c>
      <c r="AY168" s="18" t="s">
        <v>153</v>
      </c>
      <c r="BE168" s="114">
        <f t="shared" si="9"/>
        <v>0</v>
      </c>
      <c r="BF168" s="114">
        <f t="shared" si="10"/>
        <v>0</v>
      </c>
      <c r="BG168" s="114">
        <f t="shared" si="11"/>
        <v>0</v>
      </c>
      <c r="BH168" s="114">
        <f t="shared" si="12"/>
        <v>0</v>
      </c>
      <c r="BI168" s="114">
        <f t="shared" si="13"/>
        <v>0</v>
      </c>
      <c r="BJ168" s="18" t="s">
        <v>85</v>
      </c>
      <c r="BK168" s="174">
        <f t="shared" si="14"/>
        <v>0</v>
      </c>
      <c r="BL168" s="18" t="s">
        <v>158</v>
      </c>
      <c r="BM168" s="18" t="s">
        <v>258</v>
      </c>
    </row>
    <row r="169" spans="2:65" s="1" customFormat="1" ht="22.5" customHeight="1" x14ac:dyDescent="0.3">
      <c r="B169" s="137"/>
      <c r="C169" s="166" t="s">
        <v>259</v>
      </c>
      <c r="D169" s="166" t="s">
        <v>154</v>
      </c>
      <c r="E169" s="167" t="s">
        <v>260</v>
      </c>
      <c r="F169" s="278" t="s">
        <v>261</v>
      </c>
      <c r="G169" s="279"/>
      <c r="H169" s="279"/>
      <c r="I169" s="279"/>
      <c r="J169" s="168" t="s">
        <v>262</v>
      </c>
      <c r="K169" s="169">
        <v>9.0939999999999994</v>
      </c>
      <c r="L169" s="280">
        <v>0</v>
      </c>
      <c r="M169" s="279"/>
      <c r="N169" s="281">
        <f t="shared" si="5"/>
        <v>0</v>
      </c>
      <c r="O169" s="279"/>
      <c r="P169" s="279"/>
      <c r="Q169" s="279"/>
      <c r="R169" s="139"/>
      <c r="T169" s="171" t="s">
        <v>3</v>
      </c>
      <c r="U169" s="44" t="s">
        <v>42</v>
      </c>
      <c r="V169" s="36"/>
      <c r="W169" s="172">
        <f t="shared" si="6"/>
        <v>0</v>
      </c>
      <c r="X169" s="172">
        <v>0</v>
      </c>
      <c r="Y169" s="172">
        <f t="shared" si="7"/>
        <v>0</v>
      </c>
      <c r="Z169" s="172">
        <v>0</v>
      </c>
      <c r="AA169" s="173">
        <f t="shared" si="8"/>
        <v>0</v>
      </c>
      <c r="AR169" s="18" t="s">
        <v>158</v>
      </c>
      <c r="AT169" s="18" t="s">
        <v>154</v>
      </c>
      <c r="AU169" s="18" t="s">
        <v>85</v>
      </c>
      <c r="AY169" s="18" t="s">
        <v>153</v>
      </c>
      <c r="BE169" s="114">
        <f t="shared" si="9"/>
        <v>0</v>
      </c>
      <c r="BF169" s="114">
        <f t="shared" si="10"/>
        <v>0</v>
      </c>
      <c r="BG169" s="114">
        <f t="shared" si="11"/>
        <v>0</v>
      </c>
      <c r="BH169" s="114">
        <f t="shared" si="12"/>
        <v>0</v>
      </c>
      <c r="BI169" s="114">
        <f t="shared" si="13"/>
        <v>0</v>
      </c>
      <c r="BJ169" s="18" t="s">
        <v>85</v>
      </c>
      <c r="BK169" s="174">
        <f t="shared" si="14"/>
        <v>0</v>
      </c>
      <c r="BL169" s="18" t="s">
        <v>158</v>
      </c>
      <c r="BM169" s="18" t="s">
        <v>263</v>
      </c>
    </row>
    <row r="170" spans="2:65" s="10" customFormat="1" ht="29.85" customHeight="1" x14ac:dyDescent="0.3">
      <c r="B170" s="155"/>
      <c r="C170" s="156"/>
      <c r="D170" s="165" t="s">
        <v>127</v>
      </c>
      <c r="E170" s="165"/>
      <c r="F170" s="165"/>
      <c r="G170" s="165"/>
      <c r="H170" s="165"/>
      <c r="I170" s="165"/>
      <c r="J170" s="165"/>
      <c r="K170" s="165"/>
      <c r="L170" s="165"/>
      <c r="M170" s="165"/>
      <c r="N170" s="296">
        <f>BK170</f>
        <v>0</v>
      </c>
      <c r="O170" s="297"/>
      <c r="P170" s="297"/>
      <c r="Q170" s="297"/>
      <c r="R170" s="158"/>
      <c r="T170" s="159"/>
      <c r="U170" s="156"/>
      <c r="V170" s="156"/>
      <c r="W170" s="160">
        <f>W171</f>
        <v>0</v>
      </c>
      <c r="X170" s="156"/>
      <c r="Y170" s="160">
        <f>Y171</f>
        <v>0</v>
      </c>
      <c r="Z170" s="156"/>
      <c r="AA170" s="161">
        <f>AA171</f>
        <v>0</v>
      </c>
      <c r="AR170" s="162" t="s">
        <v>80</v>
      </c>
      <c r="AT170" s="163" t="s">
        <v>74</v>
      </c>
      <c r="AU170" s="163" t="s">
        <v>80</v>
      </c>
      <c r="AY170" s="162" t="s">
        <v>153</v>
      </c>
      <c r="BK170" s="164">
        <f>BK171</f>
        <v>0</v>
      </c>
    </row>
    <row r="171" spans="2:65" s="1" customFormat="1" ht="31.5" customHeight="1" x14ac:dyDescent="0.3">
      <c r="B171" s="137"/>
      <c r="C171" s="166" t="s">
        <v>264</v>
      </c>
      <c r="D171" s="166" t="s">
        <v>154</v>
      </c>
      <c r="E171" s="167" t="s">
        <v>265</v>
      </c>
      <c r="F171" s="278" t="s">
        <v>266</v>
      </c>
      <c r="G171" s="279"/>
      <c r="H171" s="279"/>
      <c r="I171" s="279"/>
      <c r="J171" s="168" t="s">
        <v>203</v>
      </c>
      <c r="K171" s="169">
        <v>2E-3</v>
      </c>
      <c r="L171" s="280">
        <v>0</v>
      </c>
      <c r="M171" s="279"/>
      <c r="N171" s="281">
        <f>ROUND(L171*K171,3)</f>
        <v>0</v>
      </c>
      <c r="O171" s="279"/>
      <c r="P171" s="279"/>
      <c r="Q171" s="279"/>
      <c r="R171" s="139"/>
      <c r="T171" s="171" t="s">
        <v>3</v>
      </c>
      <c r="U171" s="44" t="s">
        <v>42</v>
      </c>
      <c r="V171" s="36"/>
      <c r="W171" s="172">
        <f>V171*K171</f>
        <v>0</v>
      </c>
      <c r="X171" s="172">
        <v>0</v>
      </c>
      <c r="Y171" s="172">
        <f>X171*K171</f>
        <v>0</v>
      </c>
      <c r="Z171" s="172">
        <v>0</v>
      </c>
      <c r="AA171" s="173">
        <f>Z171*K171</f>
        <v>0</v>
      </c>
      <c r="AR171" s="18" t="s">
        <v>158</v>
      </c>
      <c r="AT171" s="18" t="s">
        <v>154</v>
      </c>
      <c r="AU171" s="18" t="s">
        <v>85</v>
      </c>
      <c r="AY171" s="18" t="s">
        <v>153</v>
      </c>
      <c r="BE171" s="114">
        <f>IF(U171="základná",N171,0)</f>
        <v>0</v>
      </c>
      <c r="BF171" s="114">
        <f>IF(U171="znížená",N171,0)</f>
        <v>0</v>
      </c>
      <c r="BG171" s="114">
        <f>IF(U171="zákl. prenesená",N171,0)</f>
        <v>0</v>
      </c>
      <c r="BH171" s="114">
        <f>IF(U171="zníž. prenesená",N171,0)</f>
        <v>0</v>
      </c>
      <c r="BI171" s="114">
        <f>IF(U171="nulová",N171,0)</f>
        <v>0</v>
      </c>
      <c r="BJ171" s="18" t="s">
        <v>85</v>
      </c>
      <c r="BK171" s="174">
        <f>ROUND(L171*K171,3)</f>
        <v>0</v>
      </c>
      <c r="BL171" s="18" t="s">
        <v>158</v>
      </c>
      <c r="BM171" s="18" t="s">
        <v>267</v>
      </c>
    </row>
    <row r="172" spans="2:65" s="10" customFormat="1" ht="37.35" customHeight="1" x14ac:dyDescent="0.35">
      <c r="B172" s="155"/>
      <c r="C172" s="156"/>
      <c r="D172" s="157" t="s">
        <v>128</v>
      </c>
      <c r="E172" s="157"/>
      <c r="F172" s="157"/>
      <c r="G172" s="157"/>
      <c r="H172" s="157"/>
      <c r="I172" s="157"/>
      <c r="J172" s="157"/>
      <c r="K172" s="157"/>
      <c r="L172" s="157"/>
      <c r="M172" s="157"/>
      <c r="N172" s="298">
        <f>BK172</f>
        <v>0</v>
      </c>
      <c r="O172" s="299"/>
      <c r="P172" s="299"/>
      <c r="Q172" s="299"/>
      <c r="R172" s="158"/>
      <c r="T172" s="159"/>
      <c r="U172" s="156"/>
      <c r="V172" s="156"/>
      <c r="W172" s="160">
        <f>W173</f>
        <v>0</v>
      </c>
      <c r="X172" s="156"/>
      <c r="Y172" s="160">
        <f>Y173</f>
        <v>1.5000000000000001E-2</v>
      </c>
      <c r="Z172" s="156"/>
      <c r="AA172" s="161">
        <f>AA173</f>
        <v>0.25</v>
      </c>
      <c r="AR172" s="162" t="s">
        <v>85</v>
      </c>
      <c r="AT172" s="163" t="s">
        <v>74</v>
      </c>
      <c r="AU172" s="163" t="s">
        <v>75</v>
      </c>
      <c r="AY172" s="162" t="s">
        <v>153</v>
      </c>
      <c r="BK172" s="164">
        <f>BK173</f>
        <v>0</v>
      </c>
    </row>
    <row r="173" spans="2:65" s="10" customFormat="1" ht="19.899999999999999" customHeight="1" x14ac:dyDescent="0.3">
      <c r="B173" s="155"/>
      <c r="C173" s="156"/>
      <c r="D173" s="165" t="s">
        <v>129</v>
      </c>
      <c r="E173" s="165"/>
      <c r="F173" s="165"/>
      <c r="G173" s="165"/>
      <c r="H173" s="165"/>
      <c r="I173" s="165"/>
      <c r="J173" s="165"/>
      <c r="K173" s="165"/>
      <c r="L173" s="165"/>
      <c r="M173" s="165"/>
      <c r="N173" s="294">
        <f>BK173</f>
        <v>0</v>
      </c>
      <c r="O173" s="295"/>
      <c r="P173" s="295"/>
      <c r="Q173" s="295"/>
      <c r="R173" s="158"/>
      <c r="T173" s="159"/>
      <c r="U173" s="156"/>
      <c r="V173" s="156"/>
      <c r="W173" s="160">
        <f>SUM(W174:W176)</f>
        <v>0</v>
      </c>
      <c r="X173" s="156"/>
      <c r="Y173" s="160">
        <f>SUM(Y174:Y176)</f>
        <v>1.5000000000000001E-2</v>
      </c>
      <c r="Z173" s="156"/>
      <c r="AA173" s="161">
        <f>SUM(AA174:AA176)</f>
        <v>0.25</v>
      </c>
      <c r="AR173" s="162" t="s">
        <v>85</v>
      </c>
      <c r="AT173" s="163" t="s">
        <v>74</v>
      </c>
      <c r="AU173" s="163" t="s">
        <v>80</v>
      </c>
      <c r="AY173" s="162" t="s">
        <v>153</v>
      </c>
      <c r="BK173" s="164">
        <f>SUM(BK174:BK176)</f>
        <v>0</v>
      </c>
    </row>
    <row r="174" spans="2:65" s="1" customFormat="1" ht="44.25" customHeight="1" x14ac:dyDescent="0.3">
      <c r="B174" s="137"/>
      <c r="C174" s="166" t="s">
        <v>268</v>
      </c>
      <c r="D174" s="166" t="s">
        <v>154</v>
      </c>
      <c r="E174" s="167" t="s">
        <v>269</v>
      </c>
      <c r="F174" s="278" t="s">
        <v>270</v>
      </c>
      <c r="G174" s="279"/>
      <c r="H174" s="279"/>
      <c r="I174" s="279"/>
      <c r="J174" s="168" t="s">
        <v>271</v>
      </c>
      <c r="K174" s="169">
        <v>250</v>
      </c>
      <c r="L174" s="280">
        <v>0</v>
      </c>
      <c r="M174" s="279"/>
      <c r="N174" s="281">
        <f>ROUND(L174*K174,3)</f>
        <v>0</v>
      </c>
      <c r="O174" s="279"/>
      <c r="P174" s="279"/>
      <c r="Q174" s="279"/>
      <c r="R174" s="139"/>
      <c r="T174" s="171" t="s">
        <v>3</v>
      </c>
      <c r="U174" s="44" t="s">
        <v>42</v>
      </c>
      <c r="V174" s="36"/>
      <c r="W174" s="172">
        <f>V174*K174</f>
        <v>0</v>
      </c>
      <c r="X174" s="172">
        <v>6.0000000000000002E-5</v>
      </c>
      <c r="Y174" s="172">
        <f>X174*K174</f>
        <v>1.5000000000000001E-2</v>
      </c>
      <c r="Z174" s="172">
        <v>1E-3</v>
      </c>
      <c r="AA174" s="173">
        <f>Z174*K174</f>
        <v>0.25</v>
      </c>
      <c r="AR174" s="18" t="s">
        <v>232</v>
      </c>
      <c r="AT174" s="18" t="s">
        <v>154</v>
      </c>
      <c r="AU174" s="18" t="s">
        <v>85</v>
      </c>
      <c r="AY174" s="18" t="s">
        <v>153</v>
      </c>
      <c r="BE174" s="114">
        <f>IF(U174="základná",N174,0)</f>
        <v>0</v>
      </c>
      <c r="BF174" s="114">
        <f>IF(U174="znížená",N174,0)</f>
        <v>0</v>
      </c>
      <c r="BG174" s="114">
        <f>IF(U174="zákl. prenesená",N174,0)</f>
        <v>0</v>
      </c>
      <c r="BH174" s="114">
        <f>IF(U174="zníž. prenesená",N174,0)</f>
        <v>0</v>
      </c>
      <c r="BI174" s="114">
        <f>IF(U174="nulová",N174,0)</f>
        <v>0</v>
      </c>
      <c r="BJ174" s="18" t="s">
        <v>85</v>
      </c>
      <c r="BK174" s="174">
        <f>ROUND(L174*K174,3)</f>
        <v>0</v>
      </c>
      <c r="BL174" s="18" t="s">
        <v>232</v>
      </c>
      <c r="BM174" s="18" t="s">
        <v>272</v>
      </c>
    </row>
    <row r="175" spans="2:65" s="11" customFormat="1" ht="22.5" customHeight="1" x14ac:dyDescent="0.3">
      <c r="B175" s="175"/>
      <c r="C175" s="176"/>
      <c r="D175" s="176"/>
      <c r="E175" s="177" t="s">
        <v>3</v>
      </c>
      <c r="F175" s="282" t="s">
        <v>273</v>
      </c>
      <c r="G175" s="283"/>
      <c r="H175" s="283"/>
      <c r="I175" s="283"/>
      <c r="J175" s="176"/>
      <c r="K175" s="178">
        <v>250</v>
      </c>
      <c r="L175" s="176"/>
      <c r="M175" s="176"/>
      <c r="N175" s="176"/>
      <c r="O175" s="176"/>
      <c r="P175" s="176"/>
      <c r="Q175" s="176"/>
      <c r="R175" s="179"/>
      <c r="T175" s="180"/>
      <c r="U175" s="176"/>
      <c r="V175" s="176"/>
      <c r="W175" s="176"/>
      <c r="X175" s="176"/>
      <c r="Y175" s="176"/>
      <c r="Z175" s="176"/>
      <c r="AA175" s="181"/>
      <c r="AT175" s="182" t="s">
        <v>161</v>
      </c>
      <c r="AU175" s="182" t="s">
        <v>85</v>
      </c>
      <c r="AV175" s="11" t="s">
        <v>85</v>
      </c>
      <c r="AW175" s="11" t="s">
        <v>31</v>
      </c>
      <c r="AX175" s="11" t="s">
        <v>80</v>
      </c>
      <c r="AY175" s="182" t="s">
        <v>153</v>
      </c>
    </row>
    <row r="176" spans="2:65" s="1" customFormat="1" ht="31.5" customHeight="1" x14ac:dyDescent="0.3">
      <c r="B176" s="137"/>
      <c r="C176" s="166" t="s">
        <v>274</v>
      </c>
      <c r="D176" s="166" t="s">
        <v>154</v>
      </c>
      <c r="E176" s="167" t="s">
        <v>275</v>
      </c>
      <c r="F176" s="278" t="s">
        <v>276</v>
      </c>
      <c r="G176" s="279"/>
      <c r="H176" s="279"/>
      <c r="I176" s="279"/>
      <c r="J176" s="168" t="s">
        <v>277</v>
      </c>
      <c r="K176" s="170">
        <v>0</v>
      </c>
      <c r="L176" s="280">
        <v>0</v>
      </c>
      <c r="M176" s="279"/>
      <c r="N176" s="281">
        <f>ROUND(L176*K176,3)</f>
        <v>0</v>
      </c>
      <c r="O176" s="279"/>
      <c r="P176" s="279"/>
      <c r="Q176" s="279"/>
      <c r="R176" s="139"/>
      <c r="T176" s="171" t="s">
        <v>3</v>
      </c>
      <c r="U176" s="44" t="s">
        <v>42</v>
      </c>
      <c r="V176" s="36"/>
      <c r="W176" s="172">
        <f>V176*K176</f>
        <v>0</v>
      </c>
      <c r="X176" s="172">
        <v>0</v>
      </c>
      <c r="Y176" s="172">
        <f>X176*K176</f>
        <v>0</v>
      </c>
      <c r="Z176" s="172">
        <v>0</v>
      </c>
      <c r="AA176" s="173">
        <f>Z176*K176</f>
        <v>0</v>
      </c>
      <c r="AR176" s="18" t="s">
        <v>232</v>
      </c>
      <c r="AT176" s="18" t="s">
        <v>154</v>
      </c>
      <c r="AU176" s="18" t="s">
        <v>85</v>
      </c>
      <c r="AY176" s="18" t="s">
        <v>153</v>
      </c>
      <c r="BE176" s="114">
        <f>IF(U176="základná",N176,0)</f>
        <v>0</v>
      </c>
      <c r="BF176" s="114">
        <f>IF(U176="znížená",N176,0)</f>
        <v>0</v>
      </c>
      <c r="BG176" s="114">
        <f>IF(U176="zákl. prenesená",N176,0)</f>
        <v>0</v>
      </c>
      <c r="BH176" s="114">
        <f>IF(U176="zníž. prenesená",N176,0)</f>
        <v>0</v>
      </c>
      <c r="BI176" s="114">
        <f>IF(U176="nulová",N176,0)</f>
        <v>0</v>
      </c>
      <c r="BJ176" s="18" t="s">
        <v>85</v>
      </c>
      <c r="BK176" s="174">
        <f>ROUND(L176*K176,3)</f>
        <v>0</v>
      </c>
      <c r="BL176" s="18" t="s">
        <v>232</v>
      </c>
      <c r="BM176" s="18" t="s">
        <v>278</v>
      </c>
    </row>
    <row r="177" spans="2:63" s="1" customFormat="1" ht="49.9" customHeight="1" x14ac:dyDescent="0.35">
      <c r="B177" s="35"/>
      <c r="C177" s="36"/>
      <c r="D177" s="157" t="s">
        <v>279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00">
        <f t="shared" ref="N177:N182" si="15">BK177</f>
        <v>0</v>
      </c>
      <c r="O177" s="301"/>
      <c r="P177" s="301"/>
      <c r="Q177" s="301"/>
      <c r="R177" s="37"/>
      <c r="T177" s="74"/>
      <c r="U177" s="36"/>
      <c r="V177" s="36"/>
      <c r="W177" s="36"/>
      <c r="X177" s="36"/>
      <c r="Y177" s="36"/>
      <c r="Z177" s="36"/>
      <c r="AA177" s="75"/>
      <c r="AT177" s="18" t="s">
        <v>74</v>
      </c>
      <c r="AU177" s="18" t="s">
        <v>75</v>
      </c>
      <c r="AY177" s="18" t="s">
        <v>280</v>
      </c>
      <c r="BK177" s="174">
        <f>SUM(BK178:BK182)</f>
        <v>0</v>
      </c>
    </row>
    <row r="178" spans="2:63" s="1" customFormat="1" ht="22.35" customHeight="1" x14ac:dyDescent="0.3">
      <c r="B178" s="35"/>
      <c r="C178" s="191" t="s">
        <v>3</v>
      </c>
      <c r="D178" s="191" t="s">
        <v>154</v>
      </c>
      <c r="E178" s="192" t="s">
        <v>3</v>
      </c>
      <c r="F178" s="287" t="s">
        <v>3</v>
      </c>
      <c r="G178" s="288"/>
      <c r="H178" s="288"/>
      <c r="I178" s="288"/>
      <c r="J178" s="193" t="s">
        <v>3</v>
      </c>
      <c r="K178" s="170"/>
      <c r="L178" s="280"/>
      <c r="M178" s="289"/>
      <c r="N178" s="290">
        <f t="shared" si="15"/>
        <v>0</v>
      </c>
      <c r="O178" s="289"/>
      <c r="P178" s="289"/>
      <c r="Q178" s="289"/>
      <c r="R178" s="37"/>
      <c r="T178" s="171" t="s">
        <v>3</v>
      </c>
      <c r="U178" s="194" t="s">
        <v>42</v>
      </c>
      <c r="V178" s="36"/>
      <c r="W178" s="36"/>
      <c r="X178" s="36"/>
      <c r="Y178" s="36"/>
      <c r="Z178" s="36"/>
      <c r="AA178" s="75"/>
      <c r="AT178" s="18" t="s">
        <v>280</v>
      </c>
      <c r="AU178" s="18" t="s">
        <v>80</v>
      </c>
      <c r="AY178" s="18" t="s">
        <v>280</v>
      </c>
      <c r="BE178" s="114">
        <f>IF(U178="základná",N178,0)</f>
        <v>0</v>
      </c>
      <c r="BF178" s="114">
        <f>IF(U178="znížená",N178,0)</f>
        <v>0</v>
      </c>
      <c r="BG178" s="114">
        <f>IF(U178="zákl. prenesená",N178,0)</f>
        <v>0</v>
      </c>
      <c r="BH178" s="114">
        <f>IF(U178="zníž. prenesená",N178,0)</f>
        <v>0</v>
      </c>
      <c r="BI178" s="114">
        <f>IF(U178="nulová",N178,0)</f>
        <v>0</v>
      </c>
      <c r="BJ178" s="18" t="s">
        <v>85</v>
      </c>
      <c r="BK178" s="174">
        <f>L178*K178</f>
        <v>0</v>
      </c>
    </row>
    <row r="179" spans="2:63" s="1" customFormat="1" ht="22.35" customHeight="1" x14ac:dyDescent="0.3">
      <c r="B179" s="35"/>
      <c r="C179" s="191" t="s">
        <v>3</v>
      </c>
      <c r="D179" s="191" t="s">
        <v>154</v>
      </c>
      <c r="E179" s="192" t="s">
        <v>3</v>
      </c>
      <c r="F179" s="287" t="s">
        <v>3</v>
      </c>
      <c r="G179" s="288"/>
      <c r="H179" s="288"/>
      <c r="I179" s="288"/>
      <c r="J179" s="193" t="s">
        <v>3</v>
      </c>
      <c r="K179" s="170"/>
      <c r="L179" s="280"/>
      <c r="M179" s="289"/>
      <c r="N179" s="290">
        <f t="shared" si="15"/>
        <v>0</v>
      </c>
      <c r="O179" s="289"/>
      <c r="P179" s="289"/>
      <c r="Q179" s="289"/>
      <c r="R179" s="37"/>
      <c r="T179" s="171" t="s">
        <v>3</v>
      </c>
      <c r="U179" s="194" t="s">
        <v>42</v>
      </c>
      <c r="V179" s="36"/>
      <c r="W179" s="36"/>
      <c r="X179" s="36"/>
      <c r="Y179" s="36"/>
      <c r="Z179" s="36"/>
      <c r="AA179" s="75"/>
      <c r="AT179" s="18" t="s">
        <v>280</v>
      </c>
      <c r="AU179" s="18" t="s">
        <v>80</v>
      </c>
      <c r="AY179" s="18" t="s">
        <v>280</v>
      </c>
      <c r="BE179" s="114">
        <f>IF(U179="základná",N179,0)</f>
        <v>0</v>
      </c>
      <c r="BF179" s="114">
        <f>IF(U179="znížená",N179,0)</f>
        <v>0</v>
      </c>
      <c r="BG179" s="114">
        <f>IF(U179="zákl. prenesená",N179,0)</f>
        <v>0</v>
      </c>
      <c r="BH179" s="114">
        <f>IF(U179="zníž. prenesená",N179,0)</f>
        <v>0</v>
      </c>
      <c r="BI179" s="114">
        <f>IF(U179="nulová",N179,0)</f>
        <v>0</v>
      </c>
      <c r="BJ179" s="18" t="s">
        <v>85</v>
      </c>
      <c r="BK179" s="174">
        <f>L179*K179</f>
        <v>0</v>
      </c>
    </row>
    <row r="180" spans="2:63" s="1" customFormat="1" ht="22.35" customHeight="1" x14ac:dyDescent="0.3">
      <c r="B180" s="35"/>
      <c r="C180" s="191" t="s">
        <v>3</v>
      </c>
      <c r="D180" s="191" t="s">
        <v>154</v>
      </c>
      <c r="E180" s="192" t="s">
        <v>3</v>
      </c>
      <c r="F180" s="287" t="s">
        <v>3</v>
      </c>
      <c r="G180" s="288"/>
      <c r="H180" s="288"/>
      <c r="I180" s="288"/>
      <c r="J180" s="193" t="s">
        <v>3</v>
      </c>
      <c r="K180" s="170"/>
      <c r="L180" s="280"/>
      <c r="M180" s="289"/>
      <c r="N180" s="290">
        <f t="shared" si="15"/>
        <v>0</v>
      </c>
      <c r="O180" s="289"/>
      <c r="P180" s="289"/>
      <c r="Q180" s="289"/>
      <c r="R180" s="37"/>
      <c r="T180" s="171" t="s">
        <v>3</v>
      </c>
      <c r="U180" s="194" t="s">
        <v>42</v>
      </c>
      <c r="V180" s="36"/>
      <c r="W180" s="36"/>
      <c r="X180" s="36"/>
      <c r="Y180" s="36"/>
      <c r="Z180" s="36"/>
      <c r="AA180" s="75"/>
      <c r="AT180" s="18" t="s">
        <v>280</v>
      </c>
      <c r="AU180" s="18" t="s">
        <v>80</v>
      </c>
      <c r="AY180" s="18" t="s">
        <v>280</v>
      </c>
      <c r="BE180" s="114">
        <f>IF(U180="základná",N180,0)</f>
        <v>0</v>
      </c>
      <c r="BF180" s="114">
        <f>IF(U180="znížená",N180,0)</f>
        <v>0</v>
      </c>
      <c r="BG180" s="114">
        <f>IF(U180="zákl. prenesená",N180,0)</f>
        <v>0</v>
      </c>
      <c r="BH180" s="114">
        <f>IF(U180="zníž. prenesená",N180,0)</f>
        <v>0</v>
      </c>
      <c r="BI180" s="114">
        <f>IF(U180="nulová",N180,0)</f>
        <v>0</v>
      </c>
      <c r="BJ180" s="18" t="s">
        <v>85</v>
      </c>
      <c r="BK180" s="174">
        <f>L180*K180</f>
        <v>0</v>
      </c>
    </row>
    <row r="181" spans="2:63" s="1" customFormat="1" ht="22.35" customHeight="1" x14ac:dyDescent="0.3">
      <c r="B181" s="35"/>
      <c r="C181" s="191" t="s">
        <v>3</v>
      </c>
      <c r="D181" s="191" t="s">
        <v>154</v>
      </c>
      <c r="E181" s="192" t="s">
        <v>3</v>
      </c>
      <c r="F181" s="287" t="s">
        <v>3</v>
      </c>
      <c r="G181" s="288"/>
      <c r="H181" s="288"/>
      <c r="I181" s="288"/>
      <c r="J181" s="193" t="s">
        <v>3</v>
      </c>
      <c r="K181" s="170"/>
      <c r="L181" s="280"/>
      <c r="M181" s="289"/>
      <c r="N181" s="290">
        <f t="shared" si="15"/>
        <v>0</v>
      </c>
      <c r="O181" s="289"/>
      <c r="P181" s="289"/>
      <c r="Q181" s="289"/>
      <c r="R181" s="37"/>
      <c r="T181" s="171" t="s">
        <v>3</v>
      </c>
      <c r="U181" s="194" t="s">
        <v>42</v>
      </c>
      <c r="V181" s="36"/>
      <c r="W181" s="36"/>
      <c r="X181" s="36"/>
      <c r="Y181" s="36"/>
      <c r="Z181" s="36"/>
      <c r="AA181" s="75"/>
      <c r="AT181" s="18" t="s">
        <v>280</v>
      </c>
      <c r="AU181" s="18" t="s">
        <v>80</v>
      </c>
      <c r="AY181" s="18" t="s">
        <v>280</v>
      </c>
      <c r="BE181" s="114">
        <f>IF(U181="základná",N181,0)</f>
        <v>0</v>
      </c>
      <c r="BF181" s="114">
        <f>IF(U181="znížená",N181,0)</f>
        <v>0</v>
      </c>
      <c r="BG181" s="114">
        <f>IF(U181="zákl. prenesená",N181,0)</f>
        <v>0</v>
      </c>
      <c r="BH181" s="114">
        <f>IF(U181="zníž. prenesená",N181,0)</f>
        <v>0</v>
      </c>
      <c r="BI181" s="114">
        <f>IF(U181="nulová",N181,0)</f>
        <v>0</v>
      </c>
      <c r="BJ181" s="18" t="s">
        <v>85</v>
      </c>
      <c r="BK181" s="174">
        <f>L181*K181</f>
        <v>0</v>
      </c>
    </row>
    <row r="182" spans="2:63" s="1" customFormat="1" ht="22.35" customHeight="1" x14ac:dyDescent="0.3">
      <c r="B182" s="35"/>
      <c r="C182" s="191" t="s">
        <v>3</v>
      </c>
      <c r="D182" s="191" t="s">
        <v>154</v>
      </c>
      <c r="E182" s="192" t="s">
        <v>3</v>
      </c>
      <c r="F182" s="287" t="s">
        <v>3</v>
      </c>
      <c r="G182" s="288"/>
      <c r="H182" s="288"/>
      <c r="I182" s="288"/>
      <c r="J182" s="193" t="s">
        <v>3</v>
      </c>
      <c r="K182" s="170"/>
      <c r="L182" s="280"/>
      <c r="M182" s="289"/>
      <c r="N182" s="290">
        <f t="shared" si="15"/>
        <v>0</v>
      </c>
      <c r="O182" s="289"/>
      <c r="P182" s="289"/>
      <c r="Q182" s="289"/>
      <c r="R182" s="37"/>
      <c r="T182" s="171" t="s">
        <v>3</v>
      </c>
      <c r="U182" s="194" t="s">
        <v>42</v>
      </c>
      <c r="V182" s="56"/>
      <c r="W182" s="56"/>
      <c r="X182" s="56"/>
      <c r="Y182" s="56"/>
      <c r="Z182" s="56"/>
      <c r="AA182" s="58"/>
      <c r="AT182" s="18" t="s">
        <v>280</v>
      </c>
      <c r="AU182" s="18" t="s">
        <v>80</v>
      </c>
      <c r="AY182" s="18" t="s">
        <v>280</v>
      </c>
      <c r="BE182" s="114">
        <f>IF(U182="základná",N182,0)</f>
        <v>0</v>
      </c>
      <c r="BF182" s="114">
        <f>IF(U182="znížená",N182,0)</f>
        <v>0</v>
      </c>
      <c r="BG182" s="114">
        <f>IF(U182="zákl. prenesená",N182,0)</f>
        <v>0</v>
      </c>
      <c r="BH182" s="114">
        <f>IF(U182="zníž. prenesená",N182,0)</f>
        <v>0</v>
      </c>
      <c r="BI182" s="114">
        <f>IF(U182="nulová",N182,0)</f>
        <v>0</v>
      </c>
      <c r="BJ182" s="18" t="s">
        <v>85</v>
      </c>
      <c r="BK182" s="174">
        <f>L182*K182</f>
        <v>0</v>
      </c>
    </row>
    <row r="183" spans="2:63" s="1" customFormat="1" ht="6.95" customHeight="1" x14ac:dyDescent="0.3"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1"/>
    </row>
  </sheetData>
  <mergeCells count="193">
    <mergeCell ref="H1:K1"/>
    <mergeCell ref="S2:AC2"/>
    <mergeCell ref="F181:I181"/>
    <mergeCell ref="L181:M181"/>
    <mergeCell ref="N181:Q181"/>
    <mergeCell ref="F182:I182"/>
    <mergeCell ref="L182:M182"/>
    <mergeCell ref="N182:Q182"/>
    <mergeCell ref="N124:Q124"/>
    <mergeCell ref="N125:Q125"/>
    <mergeCell ref="N126:Q126"/>
    <mergeCell ref="N153:Q153"/>
    <mergeCell ref="N170:Q170"/>
    <mergeCell ref="N172:Q172"/>
    <mergeCell ref="N173:Q173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1:I171"/>
    <mergeCell ref="L171:M171"/>
    <mergeCell ref="N171:Q171"/>
    <mergeCell ref="F174:I174"/>
    <mergeCell ref="L174:M174"/>
    <mergeCell ref="N174:Q174"/>
    <mergeCell ref="F175:I175"/>
    <mergeCell ref="F176:I176"/>
    <mergeCell ref="L176:M176"/>
    <mergeCell ref="N176:Q17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59:I159"/>
    <mergeCell ref="F160:I160"/>
    <mergeCell ref="L160:M160"/>
    <mergeCell ref="N160:Q160"/>
    <mergeCell ref="F161:I161"/>
    <mergeCell ref="F162:I162"/>
    <mergeCell ref="L162:M162"/>
    <mergeCell ref="N162:Q162"/>
    <mergeCell ref="F163:I163"/>
    <mergeCell ref="L163:M163"/>
    <mergeCell ref="N163:Q163"/>
    <mergeCell ref="F154:I154"/>
    <mergeCell ref="L154:M154"/>
    <mergeCell ref="N154:Q154"/>
    <mergeCell ref="F155:I155"/>
    <mergeCell ref="F156:I156"/>
    <mergeCell ref="F157:I157"/>
    <mergeCell ref="F158:I158"/>
    <mergeCell ref="L158:M158"/>
    <mergeCell ref="N158:Q158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44:I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39:I139"/>
    <mergeCell ref="L139:M139"/>
    <mergeCell ref="N139:Q139"/>
    <mergeCell ref="F140:I140"/>
    <mergeCell ref="F141:I141"/>
    <mergeCell ref="F142:I142"/>
    <mergeCell ref="F143:I143"/>
    <mergeCell ref="L143:M143"/>
    <mergeCell ref="N143:Q143"/>
    <mergeCell ref="F134:I134"/>
    <mergeCell ref="L134:M134"/>
    <mergeCell ref="N134:Q134"/>
    <mergeCell ref="F135:I135"/>
    <mergeCell ref="F136:I136"/>
    <mergeCell ref="F137:I137"/>
    <mergeCell ref="F138:I138"/>
    <mergeCell ref="L138:M138"/>
    <mergeCell ref="N138:Q138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D102:H102"/>
    <mergeCell ref="N102:Q102"/>
    <mergeCell ref="D103:H103"/>
    <mergeCell ref="N103:Q103"/>
    <mergeCell ref="N104:Q104"/>
    <mergeCell ref="L106:Q106"/>
    <mergeCell ref="C112:Q112"/>
    <mergeCell ref="F114:P114"/>
    <mergeCell ref="F115:P115"/>
    <mergeCell ref="N95:Q95"/>
    <mergeCell ref="N96:Q96"/>
    <mergeCell ref="N98:Q98"/>
    <mergeCell ref="D99:H99"/>
    <mergeCell ref="N99:Q99"/>
    <mergeCell ref="D100:H100"/>
    <mergeCell ref="N100:Q100"/>
    <mergeCell ref="D101:H101"/>
    <mergeCell ref="N101:Q101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é sú hodnoty K a M." sqref="D178:D183">
      <formula1>"K,M"</formula1>
    </dataValidation>
    <dataValidation type="list" allowBlank="1" showInputMessage="1" showErrorMessage="1" error="Povolené sú hodnoty základná, znížená, nulová." sqref="U178:U183">
      <formula1>"základná,znížená,nulová"</formula1>
    </dataValidation>
  </dataValidation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23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316"/>
      <c r="B1" s="313"/>
      <c r="C1" s="313"/>
      <c r="D1" s="314" t="s">
        <v>1</v>
      </c>
      <c r="E1" s="313"/>
      <c r="F1" s="315" t="s">
        <v>507</v>
      </c>
      <c r="G1" s="315"/>
      <c r="H1" s="317" t="s">
        <v>508</v>
      </c>
      <c r="I1" s="317"/>
      <c r="J1" s="317"/>
      <c r="K1" s="317"/>
      <c r="L1" s="315" t="s">
        <v>509</v>
      </c>
      <c r="M1" s="313"/>
      <c r="N1" s="313"/>
      <c r="O1" s="314" t="s">
        <v>102</v>
      </c>
      <c r="P1" s="313"/>
      <c r="Q1" s="313"/>
      <c r="R1" s="313"/>
      <c r="S1" s="315" t="s">
        <v>510</v>
      </c>
      <c r="T1" s="315"/>
      <c r="U1" s="316"/>
      <c r="V1" s="3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 x14ac:dyDescent="0.3">
      <c r="C2" s="215" t="s">
        <v>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S2" s="259" t="s">
        <v>6</v>
      </c>
      <c r="T2" s="216"/>
      <c r="U2" s="216"/>
      <c r="V2" s="216"/>
      <c r="W2" s="216"/>
      <c r="X2" s="216"/>
      <c r="Y2" s="216"/>
      <c r="Z2" s="216"/>
      <c r="AA2" s="216"/>
      <c r="AB2" s="216"/>
      <c r="AC2" s="216"/>
      <c r="AT2" s="18" t="s">
        <v>89</v>
      </c>
      <c r="AZ2" s="121" t="s">
        <v>281</v>
      </c>
      <c r="BA2" s="121" t="s">
        <v>3</v>
      </c>
      <c r="BB2" s="121" t="s">
        <v>157</v>
      </c>
      <c r="BC2" s="121" t="s">
        <v>282</v>
      </c>
      <c r="BD2" s="121" t="s">
        <v>85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75</v>
      </c>
      <c r="AZ3" s="121" t="s">
        <v>283</v>
      </c>
      <c r="BA3" s="121" t="s">
        <v>3</v>
      </c>
      <c r="BB3" s="121" t="s">
        <v>157</v>
      </c>
      <c r="BC3" s="121" t="s">
        <v>284</v>
      </c>
      <c r="BD3" s="121" t="s">
        <v>85</v>
      </c>
    </row>
    <row r="4" spans="1:66" ht="36.950000000000003" customHeight="1" x14ac:dyDescent="0.3">
      <c r="B4" s="22"/>
      <c r="C4" s="217" t="s">
        <v>108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4"/>
      <c r="T4" s="25" t="s">
        <v>10</v>
      </c>
      <c r="AT4" s="18" t="s">
        <v>4</v>
      </c>
      <c r="AZ4" s="121" t="s">
        <v>285</v>
      </c>
      <c r="BA4" s="121" t="s">
        <v>3</v>
      </c>
      <c r="BB4" s="121" t="s">
        <v>157</v>
      </c>
      <c r="BC4" s="121" t="s">
        <v>286</v>
      </c>
      <c r="BD4" s="121" t="s">
        <v>85</v>
      </c>
    </row>
    <row r="5" spans="1:66" ht="6.95" customHeight="1" x14ac:dyDescent="0.3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AZ5" s="121" t="s">
        <v>287</v>
      </c>
      <c r="BA5" s="121" t="s">
        <v>3</v>
      </c>
      <c r="BB5" s="121" t="s">
        <v>157</v>
      </c>
      <c r="BC5" s="121" t="s">
        <v>288</v>
      </c>
      <c r="BD5" s="121" t="s">
        <v>85</v>
      </c>
    </row>
    <row r="6" spans="1:66" ht="25.35" customHeight="1" x14ac:dyDescent="0.3">
      <c r="B6" s="22"/>
      <c r="C6" s="23"/>
      <c r="D6" s="30" t="s">
        <v>15</v>
      </c>
      <c r="E6" s="23"/>
      <c r="F6" s="260" t="str">
        <f>'Rekapitulácia stavby'!K6</f>
        <v>AREÁL ŠPORTU A HIER JAMA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3"/>
      <c r="R6" s="24"/>
    </row>
    <row r="7" spans="1:66" ht="25.35" customHeight="1" x14ac:dyDescent="0.3">
      <c r="B7" s="22"/>
      <c r="C7" s="23"/>
      <c r="D7" s="30" t="s">
        <v>113</v>
      </c>
      <c r="E7" s="23"/>
      <c r="F7" s="260" t="s">
        <v>114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3"/>
      <c r="R7" s="24"/>
    </row>
    <row r="8" spans="1:66" s="1" customFormat="1" ht="32.85" customHeight="1" x14ac:dyDescent="0.3">
      <c r="B8" s="35"/>
      <c r="C8" s="36"/>
      <c r="D8" s="29" t="s">
        <v>115</v>
      </c>
      <c r="E8" s="36"/>
      <c r="F8" s="223" t="s">
        <v>289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36"/>
      <c r="R8" s="37"/>
    </row>
    <row r="9" spans="1:66" s="1" customFormat="1" ht="14.45" customHeight="1" x14ac:dyDescent="0.3">
      <c r="B9" s="35"/>
      <c r="C9" s="36"/>
      <c r="D9" s="30" t="s">
        <v>17</v>
      </c>
      <c r="E9" s="36"/>
      <c r="F9" s="28" t="s">
        <v>3</v>
      </c>
      <c r="G9" s="36"/>
      <c r="H9" s="36"/>
      <c r="I9" s="36"/>
      <c r="J9" s="36"/>
      <c r="K9" s="36"/>
      <c r="L9" s="36"/>
      <c r="M9" s="30" t="s">
        <v>18</v>
      </c>
      <c r="N9" s="36"/>
      <c r="O9" s="28" t="s">
        <v>3</v>
      </c>
      <c r="P9" s="36"/>
      <c r="Q9" s="36"/>
      <c r="R9" s="37"/>
    </row>
    <row r="10" spans="1:66" s="1" customFormat="1" ht="14.45" customHeight="1" x14ac:dyDescent="0.3">
      <c r="B10" s="35"/>
      <c r="C10" s="36"/>
      <c r="D10" s="30" t="s">
        <v>19</v>
      </c>
      <c r="E10" s="36"/>
      <c r="F10" s="28" t="s">
        <v>20</v>
      </c>
      <c r="G10" s="36"/>
      <c r="H10" s="36"/>
      <c r="I10" s="36"/>
      <c r="J10" s="36"/>
      <c r="K10" s="36"/>
      <c r="L10" s="36"/>
      <c r="M10" s="30" t="s">
        <v>21</v>
      </c>
      <c r="N10" s="36"/>
      <c r="O10" s="261" t="str">
        <f>'Rekapitulácia stavby'!AN8</f>
        <v>03.08.2016</v>
      </c>
      <c r="P10" s="236"/>
      <c r="Q10" s="36"/>
      <c r="R10" s="37"/>
    </row>
    <row r="11" spans="1:66" s="1" customFormat="1" ht="10.9" customHeight="1" x14ac:dyDescent="0.3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 x14ac:dyDescent="0.3">
      <c r="B12" s="35"/>
      <c r="C12" s="36"/>
      <c r="D12" s="30" t="s">
        <v>23</v>
      </c>
      <c r="E12" s="36"/>
      <c r="F12" s="36"/>
      <c r="G12" s="36"/>
      <c r="H12" s="36"/>
      <c r="I12" s="36"/>
      <c r="J12" s="36"/>
      <c r="K12" s="36"/>
      <c r="L12" s="36"/>
      <c r="M12" s="30" t="s">
        <v>24</v>
      </c>
      <c r="N12" s="36"/>
      <c r="O12" s="222" t="s">
        <v>3</v>
      </c>
      <c r="P12" s="236"/>
      <c r="Q12" s="36"/>
      <c r="R12" s="37"/>
    </row>
    <row r="13" spans="1:66" s="1" customFormat="1" ht="18" customHeight="1" x14ac:dyDescent="0.3">
      <c r="B13" s="35"/>
      <c r="C13" s="36"/>
      <c r="D13" s="36"/>
      <c r="E13" s="28" t="s">
        <v>25</v>
      </c>
      <c r="F13" s="36"/>
      <c r="G13" s="36"/>
      <c r="H13" s="36"/>
      <c r="I13" s="36"/>
      <c r="J13" s="36"/>
      <c r="K13" s="36"/>
      <c r="L13" s="36"/>
      <c r="M13" s="30" t="s">
        <v>26</v>
      </c>
      <c r="N13" s="36"/>
      <c r="O13" s="222" t="s">
        <v>3</v>
      </c>
      <c r="P13" s="236"/>
      <c r="Q13" s="36"/>
      <c r="R13" s="37"/>
    </row>
    <row r="14" spans="1:66" s="1" customFormat="1" ht="6.95" customHeight="1" x14ac:dyDescent="0.3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 x14ac:dyDescent="0.3">
      <c r="B15" s="35"/>
      <c r="C15" s="36"/>
      <c r="D15" s="30" t="s">
        <v>27</v>
      </c>
      <c r="E15" s="36"/>
      <c r="F15" s="36"/>
      <c r="G15" s="36"/>
      <c r="H15" s="36"/>
      <c r="I15" s="36"/>
      <c r="J15" s="36"/>
      <c r="K15" s="36"/>
      <c r="L15" s="36"/>
      <c r="M15" s="30" t="s">
        <v>24</v>
      </c>
      <c r="N15" s="36"/>
      <c r="O15" s="262" t="str">
        <f>IF('Rekapitulácia stavby'!AN13="","",'Rekapitulácia stavby'!AN13)</f>
        <v>Vyplň údaj</v>
      </c>
      <c r="P15" s="236"/>
      <c r="Q15" s="36"/>
      <c r="R15" s="37"/>
    </row>
    <row r="16" spans="1:66" s="1" customFormat="1" ht="18" customHeight="1" x14ac:dyDescent="0.3">
      <c r="B16" s="35"/>
      <c r="C16" s="36"/>
      <c r="D16" s="36"/>
      <c r="E16" s="262" t="str">
        <f>IF('Rekapitulácia stavby'!E14="","",'Rekapitulácia stavby'!E14)</f>
        <v>Vyplň údaj</v>
      </c>
      <c r="F16" s="236"/>
      <c r="G16" s="236"/>
      <c r="H16" s="236"/>
      <c r="I16" s="236"/>
      <c r="J16" s="236"/>
      <c r="K16" s="236"/>
      <c r="L16" s="236"/>
      <c r="M16" s="30" t="s">
        <v>26</v>
      </c>
      <c r="N16" s="36"/>
      <c r="O16" s="262" t="str">
        <f>IF('Rekapitulácia stavby'!AN14="","",'Rekapitulácia stavby'!AN14)</f>
        <v>Vyplň údaj</v>
      </c>
      <c r="P16" s="236"/>
      <c r="Q16" s="36"/>
      <c r="R16" s="37"/>
    </row>
    <row r="17" spans="2:18" s="1" customFormat="1" ht="6.95" customHeight="1" x14ac:dyDescent="0.3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 x14ac:dyDescent="0.3">
      <c r="B18" s="35"/>
      <c r="C18" s="36"/>
      <c r="D18" s="30" t="s">
        <v>29</v>
      </c>
      <c r="E18" s="36"/>
      <c r="F18" s="36"/>
      <c r="G18" s="36"/>
      <c r="H18" s="36"/>
      <c r="I18" s="36"/>
      <c r="J18" s="36"/>
      <c r="K18" s="36"/>
      <c r="L18" s="36"/>
      <c r="M18" s="30" t="s">
        <v>24</v>
      </c>
      <c r="N18" s="36"/>
      <c r="O18" s="222" t="s">
        <v>3</v>
      </c>
      <c r="P18" s="236"/>
      <c r="Q18" s="36"/>
      <c r="R18" s="37"/>
    </row>
    <row r="19" spans="2:18" s="1" customFormat="1" ht="18" customHeight="1" x14ac:dyDescent="0.3">
      <c r="B19" s="35"/>
      <c r="C19" s="36"/>
      <c r="D19" s="36"/>
      <c r="E19" s="28" t="s">
        <v>30</v>
      </c>
      <c r="F19" s="36"/>
      <c r="G19" s="36"/>
      <c r="H19" s="36"/>
      <c r="I19" s="36"/>
      <c r="J19" s="36"/>
      <c r="K19" s="36"/>
      <c r="L19" s="36"/>
      <c r="M19" s="30" t="s">
        <v>26</v>
      </c>
      <c r="N19" s="36"/>
      <c r="O19" s="222" t="s">
        <v>3</v>
      </c>
      <c r="P19" s="236"/>
      <c r="Q19" s="36"/>
      <c r="R19" s="37"/>
    </row>
    <row r="20" spans="2:18" s="1" customFormat="1" ht="6.9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 x14ac:dyDescent="0.3">
      <c r="B21" s="35"/>
      <c r="C21" s="36"/>
      <c r="D21" s="30" t="s">
        <v>33</v>
      </c>
      <c r="E21" s="36"/>
      <c r="F21" s="36"/>
      <c r="G21" s="36"/>
      <c r="H21" s="36"/>
      <c r="I21" s="36"/>
      <c r="J21" s="36"/>
      <c r="K21" s="36"/>
      <c r="L21" s="36"/>
      <c r="M21" s="30" t="s">
        <v>24</v>
      </c>
      <c r="N21" s="36"/>
      <c r="O21" s="222" t="s">
        <v>3</v>
      </c>
      <c r="P21" s="236"/>
      <c r="Q21" s="36"/>
      <c r="R21" s="37"/>
    </row>
    <row r="22" spans="2:18" s="1" customFormat="1" ht="18" customHeight="1" x14ac:dyDescent="0.3">
      <c r="B22" s="35"/>
      <c r="C22" s="36"/>
      <c r="D22" s="36"/>
      <c r="E22" s="28" t="s">
        <v>117</v>
      </c>
      <c r="F22" s="36"/>
      <c r="G22" s="36"/>
      <c r="H22" s="36"/>
      <c r="I22" s="36"/>
      <c r="J22" s="36"/>
      <c r="K22" s="36"/>
      <c r="L22" s="36"/>
      <c r="M22" s="30" t="s">
        <v>26</v>
      </c>
      <c r="N22" s="36"/>
      <c r="O22" s="222" t="s">
        <v>3</v>
      </c>
      <c r="P22" s="236"/>
      <c r="Q22" s="36"/>
      <c r="R22" s="37"/>
    </row>
    <row r="23" spans="2:18" s="1" customFormat="1" ht="6.95" customHeight="1" x14ac:dyDescent="0.3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 x14ac:dyDescent="0.3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 x14ac:dyDescent="0.3">
      <c r="B25" s="35"/>
      <c r="C25" s="36"/>
      <c r="D25" s="36"/>
      <c r="E25" s="225" t="s">
        <v>3</v>
      </c>
      <c r="F25" s="236"/>
      <c r="G25" s="236"/>
      <c r="H25" s="236"/>
      <c r="I25" s="236"/>
      <c r="J25" s="236"/>
      <c r="K25" s="236"/>
      <c r="L25" s="2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 x14ac:dyDescent="0.3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 x14ac:dyDescent="0.3">
      <c r="B28" s="35"/>
      <c r="C28" s="36"/>
      <c r="D28" s="122" t="s">
        <v>118</v>
      </c>
      <c r="E28" s="36"/>
      <c r="F28" s="36"/>
      <c r="G28" s="36"/>
      <c r="H28" s="36"/>
      <c r="I28" s="36"/>
      <c r="J28" s="36"/>
      <c r="K28" s="36"/>
      <c r="L28" s="36"/>
      <c r="M28" s="226">
        <f>N89</f>
        <v>0</v>
      </c>
      <c r="N28" s="236"/>
      <c r="O28" s="236"/>
      <c r="P28" s="236"/>
      <c r="Q28" s="36"/>
      <c r="R28" s="37"/>
    </row>
    <row r="29" spans="2:18" s="1" customFormat="1" ht="14.45" customHeight="1" x14ac:dyDescent="0.3">
      <c r="B29" s="35"/>
      <c r="C29" s="36"/>
      <c r="D29" s="34" t="s">
        <v>96</v>
      </c>
      <c r="E29" s="36"/>
      <c r="F29" s="36"/>
      <c r="G29" s="36"/>
      <c r="H29" s="36"/>
      <c r="I29" s="36"/>
      <c r="J29" s="36"/>
      <c r="K29" s="36"/>
      <c r="L29" s="36"/>
      <c r="M29" s="226">
        <f>N101</f>
        <v>0</v>
      </c>
      <c r="N29" s="236"/>
      <c r="O29" s="236"/>
      <c r="P29" s="236"/>
      <c r="Q29" s="36"/>
      <c r="R29" s="37"/>
    </row>
    <row r="30" spans="2:18" s="1" customFormat="1" ht="6.95" customHeight="1" x14ac:dyDescent="0.3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 x14ac:dyDescent="0.3">
      <c r="B31" s="35"/>
      <c r="C31" s="36"/>
      <c r="D31" s="123" t="s">
        <v>38</v>
      </c>
      <c r="E31" s="36"/>
      <c r="F31" s="36"/>
      <c r="G31" s="36"/>
      <c r="H31" s="36"/>
      <c r="I31" s="36"/>
      <c r="J31" s="36"/>
      <c r="K31" s="36"/>
      <c r="L31" s="36"/>
      <c r="M31" s="263">
        <f>ROUND(M28+M29,2)</f>
        <v>0</v>
      </c>
      <c r="N31" s="236"/>
      <c r="O31" s="236"/>
      <c r="P31" s="236"/>
      <c r="Q31" s="36"/>
      <c r="R31" s="37"/>
    </row>
    <row r="32" spans="2:18" s="1" customFormat="1" ht="6.95" customHeight="1" x14ac:dyDescent="0.3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 x14ac:dyDescent="0.3">
      <c r="B33" s="35"/>
      <c r="C33" s="36"/>
      <c r="D33" s="42" t="s">
        <v>39</v>
      </c>
      <c r="E33" s="42" t="s">
        <v>40</v>
      </c>
      <c r="F33" s="43">
        <v>0.2</v>
      </c>
      <c r="G33" s="124" t="s">
        <v>41</v>
      </c>
      <c r="H33" s="264">
        <f>ROUND((((SUM(BE101:BE108)+SUM(BE127:BE225))+SUM(BE227:BE231))),2)</f>
        <v>0</v>
      </c>
      <c r="I33" s="236"/>
      <c r="J33" s="236"/>
      <c r="K33" s="36"/>
      <c r="L33" s="36"/>
      <c r="M33" s="264">
        <f>ROUND(((ROUND((SUM(BE101:BE108)+SUM(BE127:BE225)), 2)*F33)+SUM(BE227:BE231)*F33),2)</f>
        <v>0</v>
      </c>
      <c r="N33" s="236"/>
      <c r="O33" s="236"/>
      <c r="P33" s="236"/>
      <c r="Q33" s="36"/>
      <c r="R33" s="37"/>
    </row>
    <row r="34" spans="2:18" s="1" customFormat="1" ht="14.45" customHeight="1" x14ac:dyDescent="0.3">
      <c r="B34" s="35"/>
      <c r="C34" s="36"/>
      <c r="D34" s="36"/>
      <c r="E34" s="42" t="s">
        <v>42</v>
      </c>
      <c r="F34" s="43">
        <v>0.2</v>
      </c>
      <c r="G34" s="124" t="s">
        <v>41</v>
      </c>
      <c r="H34" s="264">
        <f>ROUND((((SUM(BF101:BF108)+SUM(BF127:BF225))+SUM(BF227:BF231))),2)</f>
        <v>0</v>
      </c>
      <c r="I34" s="236"/>
      <c r="J34" s="236"/>
      <c r="K34" s="36"/>
      <c r="L34" s="36"/>
      <c r="M34" s="264">
        <f>ROUND(((ROUND((SUM(BF101:BF108)+SUM(BF127:BF225)), 2)*F34)+SUM(BF227:BF231)*F34),2)</f>
        <v>0</v>
      </c>
      <c r="N34" s="236"/>
      <c r="O34" s="236"/>
      <c r="P34" s="236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43</v>
      </c>
      <c r="F35" s="43">
        <v>0.2</v>
      </c>
      <c r="G35" s="124" t="s">
        <v>41</v>
      </c>
      <c r="H35" s="264">
        <f>ROUND((((SUM(BG101:BG108)+SUM(BG127:BG225))+SUM(BG227:BG231))),2)</f>
        <v>0</v>
      </c>
      <c r="I35" s="236"/>
      <c r="J35" s="236"/>
      <c r="K35" s="36"/>
      <c r="L35" s="36"/>
      <c r="M35" s="264">
        <v>0</v>
      </c>
      <c r="N35" s="236"/>
      <c r="O35" s="236"/>
      <c r="P35" s="236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44</v>
      </c>
      <c r="F36" s="43">
        <v>0.2</v>
      </c>
      <c r="G36" s="124" t="s">
        <v>41</v>
      </c>
      <c r="H36" s="264">
        <f>ROUND((((SUM(BH101:BH108)+SUM(BH127:BH225))+SUM(BH227:BH231))),2)</f>
        <v>0</v>
      </c>
      <c r="I36" s="236"/>
      <c r="J36" s="236"/>
      <c r="K36" s="36"/>
      <c r="L36" s="36"/>
      <c r="M36" s="264">
        <v>0</v>
      </c>
      <c r="N36" s="236"/>
      <c r="O36" s="236"/>
      <c r="P36" s="236"/>
      <c r="Q36" s="36"/>
      <c r="R36" s="37"/>
    </row>
    <row r="37" spans="2:18" s="1" customFormat="1" ht="14.45" hidden="1" customHeight="1" x14ac:dyDescent="0.3">
      <c r="B37" s="35"/>
      <c r="C37" s="36"/>
      <c r="D37" s="36"/>
      <c r="E37" s="42" t="s">
        <v>45</v>
      </c>
      <c r="F37" s="43">
        <v>0</v>
      </c>
      <c r="G37" s="124" t="s">
        <v>41</v>
      </c>
      <c r="H37" s="264">
        <f>ROUND((((SUM(BI101:BI108)+SUM(BI127:BI225))+SUM(BI227:BI231))),2)</f>
        <v>0</v>
      </c>
      <c r="I37" s="236"/>
      <c r="J37" s="236"/>
      <c r="K37" s="36"/>
      <c r="L37" s="36"/>
      <c r="M37" s="264">
        <v>0</v>
      </c>
      <c r="N37" s="236"/>
      <c r="O37" s="236"/>
      <c r="P37" s="236"/>
      <c r="Q37" s="36"/>
      <c r="R37" s="37"/>
    </row>
    <row r="38" spans="2:18" s="1" customFormat="1" ht="6.95" customHeight="1" x14ac:dyDescent="0.3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 x14ac:dyDescent="0.3">
      <c r="B39" s="35"/>
      <c r="C39" s="120"/>
      <c r="D39" s="125" t="s">
        <v>46</v>
      </c>
      <c r="E39" s="76"/>
      <c r="F39" s="76"/>
      <c r="G39" s="126" t="s">
        <v>47</v>
      </c>
      <c r="H39" s="127" t="s">
        <v>48</v>
      </c>
      <c r="I39" s="76"/>
      <c r="J39" s="76"/>
      <c r="K39" s="76"/>
      <c r="L39" s="265">
        <f>SUM(M31:M37)</f>
        <v>0</v>
      </c>
      <c r="M39" s="244"/>
      <c r="N39" s="244"/>
      <c r="O39" s="244"/>
      <c r="P39" s="246"/>
      <c r="Q39" s="120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 x14ac:dyDescent="0.3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 x14ac:dyDescent="0.3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2:18" ht="13.5" x14ac:dyDescent="0.3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2:18" ht="13.5" x14ac:dyDescent="0.3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5" spans="2:18" ht="13.5" x14ac:dyDescent="0.3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2:18" ht="13.5" x14ac:dyDescent="0.3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2:18" ht="13.5" x14ac:dyDescent="0.3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</row>
    <row r="48" spans="2:18" ht="13.5" x14ac:dyDescent="0.3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2:18" ht="13.5" x14ac:dyDescent="0.3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2:18" s="1" customFormat="1" x14ac:dyDescent="0.3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 ht="13.5" x14ac:dyDescent="0.3">
      <c r="B51" s="22"/>
      <c r="C51" s="23"/>
      <c r="D51" s="53"/>
      <c r="E51" s="23"/>
      <c r="F51" s="23"/>
      <c r="G51" s="23"/>
      <c r="H51" s="54"/>
      <c r="I51" s="23"/>
      <c r="J51" s="53"/>
      <c r="K51" s="23"/>
      <c r="L51" s="23"/>
      <c r="M51" s="23"/>
      <c r="N51" s="23"/>
      <c r="O51" s="23"/>
      <c r="P51" s="54"/>
      <c r="Q51" s="23"/>
      <c r="R51" s="24"/>
    </row>
    <row r="52" spans="2:18" ht="13.5" x14ac:dyDescent="0.3">
      <c r="B52" s="22"/>
      <c r="C52" s="23"/>
      <c r="D52" s="53"/>
      <c r="E52" s="23"/>
      <c r="F52" s="23"/>
      <c r="G52" s="23"/>
      <c r="H52" s="54"/>
      <c r="I52" s="23"/>
      <c r="J52" s="53"/>
      <c r="K52" s="23"/>
      <c r="L52" s="23"/>
      <c r="M52" s="23"/>
      <c r="N52" s="23"/>
      <c r="O52" s="23"/>
      <c r="P52" s="54"/>
      <c r="Q52" s="23"/>
      <c r="R52" s="24"/>
    </row>
    <row r="53" spans="2:18" ht="13.5" x14ac:dyDescent="0.3">
      <c r="B53" s="22"/>
      <c r="C53" s="23"/>
      <c r="D53" s="53"/>
      <c r="E53" s="23"/>
      <c r="F53" s="23"/>
      <c r="G53" s="23"/>
      <c r="H53" s="54"/>
      <c r="I53" s="23"/>
      <c r="J53" s="53"/>
      <c r="K53" s="23"/>
      <c r="L53" s="23"/>
      <c r="M53" s="23"/>
      <c r="N53" s="23"/>
      <c r="O53" s="23"/>
      <c r="P53" s="54"/>
      <c r="Q53" s="23"/>
      <c r="R53" s="24"/>
    </row>
    <row r="54" spans="2:18" ht="13.5" x14ac:dyDescent="0.3">
      <c r="B54" s="22"/>
      <c r="C54" s="23"/>
      <c r="D54" s="53"/>
      <c r="E54" s="23"/>
      <c r="F54" s="23"/>
      <c r="G54" s="23"/>
      <c r="H54" s="54"/>
      <c r="I54" s="23"/>
      <c r="J54" s="53"/>
      <c r="K54" s="23"/>
      <c r="L54" s="23"/>
      <c r="M54" s="23"/>
      <c r="N54" s="23"/>
      <c r="O54" s="23"/>
      <c r="P54" s="54"/>
      <c r="Q54" s="23"/>
      <c r="R54" s="24"/>
    </row>
    <row r="55" spans="2:18" ht="13.5" x14ac:dyDescent="0.3">
      <c r="B55" s="22"/>
      <c r="C55" s="23"/>
      <c r="D55" s="53"/>
      <c r="E55" s="23"/>
      <c r="F55" s="23"/>
      <c r="G55" s="23"/>
      <c r="H55" s="54"/>
      <c r="I55" s="23"/>
      <c r="J55" s="53"/>
      <c r="K55" s="23"/>
      <c r="L55" s="23"/>
      <c r="M55" s="23"/>
      <c r="N55" s="23"/>
      <c r="O55" s="23"/>
      <c r="P55" s="54"/>
      <c r="Q55" s="23"/>
      <c r="R55" s="24"/>
    </row>
    <row r="56" spans="2:18" ht="13.5" x14ac:dyDescent="0.3">
      <c r="B56" s="22"/>
      <c r="C56" s="23"/>
      <c r="D56" s="53"/>
      <c r="E56" s="23"/>
      <c r="F56" s="23"/>
      <c r="G56" s="23"/>
      <c r="H56" s="54"/>
      <c r="I56" s="23"/>
      <c r="J56" s="53"/>
      <c r="K56" s="23"/>
      <c r="L56" s="23"/>
      <c r="M56" s="23"/>
      <c r="N56" s="23"/>
      <c r="O56" s="23"/>
      <c r="P56" s="54"/>
      <c r="Q56" s="23"/>
      <c r="R56" s="24"/>
    </row>
    <row r="57" spans="2:18" ht="13.5" x14ac:dyDescent="0.3">
      <c r="B57" s="22"/>
      <c r="C57" s="23"/>
      <c r="D57" s="53"/>
      <c r="E57" s="23"/>
      <c r="F57" s="23"/>
      <c r="G57" s="23"/>
      <c r="H57" s="54"/>
      <c r="I57" s="23"/>
      <c r="J57" s="53"/>
      <c r="K57" s="23"/>
      <c r="L57" s="23"/>
      <c r="M57" s="23"/>
      <c r="N57" s="23"/>
      <c r="O57" s="23"/>
      <c r="P57" s="54"/>
      <c r="Q57" s="23"/>
      <c r="R57" s="24"/>
    </row>
    <row r="58" spans="2:18" ht="13.5" x14ac:dyDescent="0.3">
      <c r="B58" s="22"/>
      <c r="C58" s="23"/>
      <c r="D58" s="53"/>
      <c r="E58" s="23"/>
      <c r="F58" s="23"/>
      <c r="G58" s="23"/>
      <c r="H58" s="54"/>
      <c r="I58" s="23"/>
      <c r="J58" s="53"/>
      <c r="K58" s="23"/>
      <c r="L58" s="23"/>
      <c r="M58" s="23"/>
      <c r="N58" s="23"/>
      <c r="O58" s="23"/>
      <c r="P58" s="54"/>
      <c r="Q58" s="23"/>
      <c r="R58" s="24"/>
    </row>
    <row r="59" spans="2:18" s="1" customFormat="1" x14ac:dyDescent="0.3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 ht="13.5" x14ac:dyDescent="0.3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2:18" s="1" customFormat="1" x14ac:dyDescent="0.3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 ht="13.5" x14ac:dyDescent="0.3">
      <c r="B62" s="22"/>
      <c r="C62" s="23"/>
      <c r="D62" s="53"/>
      <c r="E62" s="23"/>
      <c r="F62" s="23"/>
      <c r="G62" s="23"/>
      <c r="H62" s="54"/>
      <c r="I62" s="23"/>
      <c r="J62" s="53"/>
      <c r="K62" s="23"/>
      <c r="L62" s="23"/>
      <c r="M62" s="23"/>
      <c r="N62" s="23"/>
      <c r="O62" s="23"/>
      <c r="P62" s="54"/>
      <c r="Q62" s="23"/>
      <c r="R62" s="24"/>
    </row>
    <row r="63" spans="2:18" ht="13.5" x14ac:dyDescent="0.3">
      <c r="B63" s="22"/>
      <c r="C63" s="23"/>
      <c r="D63" s="53"/>
      <c r="E63" s="23"/>
      <c r="F63" s="23"/>
      <c r="G63" s="23"/>
      <c r="H63" s="54"/>
      <c r="I63" s="23"/>
      <c r="J63" s="53"/>
      <c r="K63" s="23"/>
      <c r="L63" s="23"/>
      <c r="M63" s="23"/>
      <c r="N63" s="23"/>
      <c r="O63" s="23"/>
      <c r="P63" s="54"/>
      <c r="Q63" s="23"/>
      <c r="R63" s="24"/>
    </row>
    <row r="64" spans="2:18" ht="13.5" x14ac:dyDescent="0.3">
      <c r="B64" s="22"/>
      <c r="C64" s="23"/>
      <c r="D64" s="53"/>
      <c r="E64" s="23"/>
      <c r="F64" s="23"/>
      <c r="G64" s="23"/>
      <c r="H64" s="54"/>
      <c r="I64" s="23"/>
      <c r="J64" s="53"/>
      <c r="K64" s="23"/>
      <c r="L64" s="23"/>
      <c r="M64" s="23"/>
      <c r="N64" s="23"/>
      <c r="O64" s="23"/>
      <c r="P64" s="54"/>
      <c r="Q64" s="23"/>
      <c r="R64" s="24"/>
    </row>
    <row r="65" spans="2:18" ht="13.5" x14ac:dyDescent="0.3">
      <c r="B65" s="22"/>
      <c r="C65" s="23"/>
      <c r="D65" s="53"/>
      <c r="E65" s="23"/>
      <c r="F65" s="23"/>
      <c r="G65" s="23"/>
      <c r="H65" s="54"/>
      <c r="I65" s="23"/>
      <c r="J65" s="53"/>
      <c r="K65" s="23"/>
      <c r="L65" s="23"/>
      <c r="M65" s="23"/>
      <c r="N65" s="23"/>
      <c r="O65" s="23"/>
      <c r="P65" s="54"/>
      <c r="Q65" s="23"/>
      <c r="R65" s="24"/>
    </row>
    <row r="66" spans="2:18" ht="13.5" x14ac:dyDescent="0.3">
      <c r="B66" s="22"/>
      <c r="C66" s="23"/>
      <c r="D66" s="53"/>
      <c r="E66" s="23"/>
      <c r="F66" s="23"/>
      <c r="G66" s="23"/>
      <c r="H66" s="54"/>
      <c r="I66" s="23"/>
      <c r="J66" s="53"/>
      <c r="K66" s="23"/>
      <c r="L66" s="23"/>
      <c r="M66" s="23"/>
      <c r="N66" s="23"/>
      <c r="O66" s="23"/>
      <c r="P66" s="54"/>
      <c r="Q66" s="23"/>
      <c r="R66" s="24"/>
    </row>
    <row r="67" spans="2:18" ht="13.5" x14ac:dyDescent="0.3">
      <c r="B67" s="22"/>
      <c r="C67" s="23"/>
      <c r="D67" s="53"/>
      <c r="E67" s="23"/>
      <c r="F67" s="23"/>
      <c r="G67" s="23"/>
      <c r="H67" s="54"/>
      <c r="I67" s="23"/>
      <c r="J67" s="53"/>
      <c r="K67" s="23"/>
      <c r="L67" s="23"/>
      <c r="M67" s="23"/>
      <c r="N67" s="23"/>
      <c r="O67" s="23"/>
      <c r="P67" s="54"/>
      <c r="Q67" s="23"/>
      <c r="R67" s="24"/>
    </row>
    <row r="68" spans="2:18" ht="13.5" x14ac:dyDescent="0.3">
      <c r="B68" s="22"/>
      <c r="C68" s="23"/>
      <c r="D68" s="53"/>
      <c r="E68" s="23"/>
      <c r="F68" s="23"/>
      <c r="G68" s="23"/>
      <c r="H68" s="54"/>
      <c r="I68" s="23"/>
      <c r="J68" s="53"/>
      <c r="K68" s="23"/>
      <c r="L68" s="23"/>
      <c r="M68" s="23"/>
      <c r="N68" s="23"/>
      <c r="O68" s="23"/>
      <c r="P68" s="54"/>
      <c r="Q68" s="23"/>
      <c r="R68" s="24"/>
    </row>
    <row r="69" spans="2:18" ht="13.5" x14ac:dyDescent="0.3">
      <c r="B69" s="22"/>
      <c r="C69" s="23"/>
      <c r="D69" s="53"/>
      <c r="E69" s="23"/>
      <c r="F69" s="23"/>
      <c r="G69" s="23"/>
      <c r="H69" s="54"/>
      <c r="I69" s="23"/>
      <c r="J69" s="53"/>
      <c r="K69" s="23"/>
      <c r="L69" s="23"/>
      <c r="M69" s="23"/>
      <c r="N69" s="23"/>
      <c r="O69" s="23"/>
      <c r="P69" s="54"/>
      <c r="Q69" s="23"/>
      <c r="R69" s="24"/>
    </row>
    <row r="70" spans="2:18" s="1" customFormat="1" x14ac:dyDescent="0.3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217" t="s">
        <v>119</v>
      </c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0" t="s">
        <v>15</v>
      </c>
      <c r="D78" s="36"/>
      <c r="E78" s="36"/>
      <c r="F78" s="260" t="str">
        <f>F6</f>
        <v>AREÁL ŠPORTU A HIER JAMA</v>
      </c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36"/>
      <c r="R78" s="37"/>
    </row>
    <row r="79" spans="2:18" ht="30" customHeight="1" x14ac:dyDescent="0.3">
      <c r="B79" s="22"/>
      <c r="C79" s="30" t="s">
        <v>113</v>
      </c>
      <c r="D79" s="23"/>
      <c r="E79" s="23"/>
      <c r="F79" s="260" t="s">
        <v>114</v>
      </c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3"/>
      <c r="R79" s="24"/>
    </row>
    <row r="80" spans="2:18" s="1" customFormat="1" ht="36.950000000000003" customHeight="1" x14ac:dyDescent="0.3">
      <c r="B80" s="35"/>
      <c r="C80" s="69" t="s">
        <v>115</v>
      </c>
      <c r="D80" s="36"/>
      <c r="E80" s="36"/>
      <c r="F80" s="237" t="str">
        <f>F8</f>
        <v>1-2 - Navrhovaný stav</v>
      </c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36"/>
      <c r="R80" s="37"/>
    </row>
    <row r="81" spans="2:47" s="1" customFormat="1" ht="6.95" customHeight="1" x14ac:dyDescent="0.3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 x14ac:dyDescent="0.3">
      <c r="B82" s="35"/>
      <c r="C82" s="30" t="s">
        <v>19</v>
      </c>
      <c r="D82" s="36"/>
      <c r="E82" s="36"/>
      <c r="F82" s="28" t="str">
        <f>F10</f>
        <v>Areál Jama, Vígľašská ul., Bratislava-Petržalka</v>
      </c>
      <c r="G82" s="36"/>
      <c r="H82" s="36"/>
      <c r="I82" s="36"/>
      <c r="J82" s="36"/>
      <c r="K82" s="30" t="s">
        <v>21</v>
      </c>
      <c r="L82" s="36"/>
      <c r="M82" s="266" t="str">
        <f>IF(O10="","",O10)</f>
        <v>03.08.2016</v>
      </c>
      <c r="N82" s="236"/>
      <c r="O82" s="236"/>
      <c r="P82" s="236"/>
      <c r="Q82" s="36"/>
      <c r="R82" s="37"/>
    </row>
    <row r="83" spans="2:47" s="1" customFormat="1" ht="6.95" customHeight="1" x14ac:dyDescent="0.3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x14ac:dyDescent="0.3">
      <c r="B84" s="35"/>
      <c r="C84" s="30" t="s">
        <v>23</v>
      </c>
      <c r="D84" s="36"/>
      <c r="E84" s="36"/>
      <c r="F84" s="28" t="str">
        <f>E13</f>
        <v>MČ Petržalka</v>
      </c>
      <c r="G84" s="36"/>
      <c r="H84" s="36"/>
      <c r="I84" s="36"/>
      <c r="J84" s="36"/>
      <c r="K84" s="30" t="s">
        <v>29</v>
      </c>
      <c r="L84" s="36"/>
      <c r="M84" s="222" t="str">
        <f>E19</f>
        <v>ING.ARCH.R.PORUBEC</v>
      </c>
      <c r="N84" s="236"/>
      <c r="O84" s="236"/>
      <c r="P84" s="236"/>
      <c r="Q84" s="236"/>
      <c r="R84" s="37"/>
    </row>
    <row r="85" spans="2:47" s="1" customFormat="1" ht="14.45" customHeight="1" x14ac:dyDescent="0.3">
      <c r="B85" s="35"/>
      <c r="C85" s="30" t="s">
        <v>27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33</v>
      </c>
      <c r="L85" s="36"/>
      <c r="M85" s="222" t="str">
        <f>E22</f>
        <v>Kovács</v>
      </c>
      <c r="N85" s="236"/>
      <c r="O85" s="236"/>
      <c r="P85" s="236"/>
      <c r="Q85" s="236"/>
      <c r="R85" s="37"/>
    </row>
    <row r="86" spans="2:47" s="1" customFormat="1" ht="10.35" customHeight="1" x14ac:dyDescent="0.3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 x14ac:dyDescent="0.3">
      <c r="B87" s="35"/>
      <c r="C87" s="267" t="s">
        <v>120</v>
      </c>
      <c r="D87" s="268"/>
      <c r="E87" s="268"/>
      <c r="F87" s="268"/>
      <c r="G87" s="268"/>
      <c r="H87" s="120"/>
      <c r="I87" s="120"/>
      <c r="J87" s="120"/>
      <c r="K87" s="120"/>
      <c r="L87" s="120"/>
      <c r="M87" s="120"/>
      <c r="N87" s="267" t="s">
        <v>121</v>
      </c>
      <c r="O87" s="236"/>
      <c r="P87" s="236"/>
      <c r="Q87" s="236"/>
      <c r="R87" s="37"/>
    </row>
    <row r="88" spans="2:47" s="1" customFormat="1" ht="10.35" customHeight="1" x14ac:dyDescent="0.3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 x14ac:dyDescent="0.3">
      <c r="B89" s="35"/>
      <c r="C89" s="128" t="s">
        <v>122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57">
        <f>N127</f>
        <v>0</v>
      </c>
      <c r="O89" s="236"/>
      <c r="P89" s="236"/>
      <c r="Q89" s="236"/>
      <c r="R89" s="37"/>
      <c r="AU89" s="18" t="s">
        <v>123</v>
      </c>
    </row>
    <row r="90" spans="2:47" s="7" customFormat="1" ht="24.95" customHeight="1" x14ac:dyDescent="0.3">
      <c r="B90" s="129"/>
      <c r="C90" s="130"/>
      <c r="D90" s="131" t="s">
        <v>124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69">
        <f>N128</f>
        <v>0</v>
      </c>
      <c r="O90" s="270"/>
      <c r="P90" s="270"/>
      <c r="Q90" s="270"/>
      <c r="R90" s="132"/>
    </row>
    <row r="91" spans="2:47" s="8" customFormat="1" ht="19.899999999999999" customHeight="1" x14ac:dyDescent="0.3">
      <c r="B91" s="133"/>
      <c r="C91" s="99"/>
      <c r="D91" s="110" t="s">
        <v>290</v>
      </c>
      <c r="E91" s="99"/>
      <c r="F91" s="99"/>
      <c r="G91" s="99"/>
      <c r="H91" s="99"/>
      <c r="I91" s="99"/>
      <c r="J91" s="99"/>
      <c r="K91" s="99"/>
      <c r="L91" s="99"/>
      <c r="M91" s="99"/>
      <c r="N91" s="251">
        <f>N129</f>
        <v>0</v>
      </c>
      <c r="O91" s="252"/>
      <c r="P91" s="252"/>
      <c r="Q91" s="252"/>
      <c r="R91" s="134"/>
    </row>
    <row r="92" spans="2:47" s="8" customFormat="1" ht="19.899999999999999" customHeight="1" x14ac:dyDescent="0.3">
      <c r="B92" s="133"/>
      <c r="C92" s="99"/>
      <c r="D92" s="110" t="s">
        <v>291</v>
      </c>
      <c r="E92" s="99"/>
      <c r="F92" s="99"/>
      <c r="G92" s="99"/>
      <c r="H92" s="99"/>
      <c r="I92" s="99"/>
      <c r="J92" s="99"/>
      <c r="K92" s="99"/>
      <c r="L92" s="99"/>
      <c r="M92" s="99"/>
      <c r="N92" s="251">
        <f>N138</f>
        <v>0</v>
      </c>
      <c r="O92" s="252"/>
      <c r="P92" s="252"/>
      <c r="Q92" s="252"/>
      <c r="R92" s="134"/>
    </row>
    <row r="93" spans="2:47" s="8" customFormat="1" ht="19.899999999999999" customHeight="1" x14ac:dyDescent="0.3">
      <c r="B93" s="133"/>
      <c r="C93" s="99"/>
      <c r="D93" s="110" t="s">
        <v>292</v>
      </c>
      <c r="E93" s="99"/>
      <c r="F93" s="99"/>
      <c r="G93" s="99"/>
      <c r="H93" s="99"/>
      <c r="I93" s="99"/>
      <c r="J93" s="99"/>
      <c r="K93" s="99"/>
      <c r="L93" s="99"/>
      <c r="M93" s="99"/>
      <c r="N93" s="251">
        <f>N143</f>
        <v>0</v>
      </c>
      <c r="O93" s="252"/>
      <c r="P93" s="252"/>
      <c r="Q93" s="252"/>
      <c r="R93" s="134"/>
    </row>
    <row r="94" spans="2:47" s="8" customFormat="1" ht="19.899999999999999" customHeight="1" x14ac:dyDescent="0.3">
      <c r="B94" s="133"/>
      <c r="C94" s="99"/>
      <c r="D94" s="110" t="s">
        <v>293</v>
      </c>
      <c r="E94" s="99"/>
      <c r="F94" s="99"/>
      <c r="G94" s="99"/>
      <c r="H94" s="99"/>
      <c r="I94" s="99"/>
      <c r="J94" s="99"/>
      <c r="K94" s="99"/>
      <c r="L94" s="99"/>
      <c r="M94" s="99"/>
      <c r="N94" s="251">
        <f>N170</f>
        <v>0</v>
      </c>
      <c r="O94" s="252"/>
      <c r="P94" s="252"/>
      <c r="Q94" s="252"/>
      <c r="R94" s="134"/>
    </row>
    <row r="95" spans="2:47" s="8" customFormat="1" ht="19.899999999999999" customHeight="1" x14ac:dyDescent="0.3">
      <c r="B95" s="133"/>
      <c r="C95" s="99"/>
      <c r="D95" s="110" t="s">
        <v>126</v>
      </c>
      <c r="E95" s="99"/>
      <c r="F95" s="99"/>
      <c r="G95" s="99"/>
      <c r="H95" s="99"/>
      <c r="I95" s="99"/>
      <c r="J95" s="99"/>
      <c r="K95" s="99"/>
      <c r="L95" s="99"/>
      <c r="M95" s="99"/>
      <c r="N95" s="251">
        <f>N179</f>
        <v>0</v>
      </c>
      <c r="O95" s="252"/>
      <c r="P95" s="252"/>
      <c r="Q95" s="252"/>
      <c r="R95" s="134"/>
    </row>
    <row r="96" spans="2:47" s="8" customFormat="1" ht="19.899999999999999" customHeight="1" x14ac:dyDescent="0.3">
      <c r="B96" s="133"/>
      <c r="C96" s="99"/>
      <c r="D96" s="110" t="s">
        <v>127</v>
      </c>
      <c r="E96" s="99"/>
      <c r="F96" s="99"/>
      <c r="G96" s="99"/>
      <c r="H96" s="99"/>
      <c r="I96" s="99"/>
      <c r="J96" s="99"/>
      <c r="K96" s="99"/>
      <c r="L96" s="99"/>
      <c r="M96" s="99"/>
      <c r="N96" s="251">
        <f>N213</f>
        <v>0</v>
      </c>
      <c r="O96" s="252"/>
      <c r="P96" s="252"/>
      <c r="Q96" s="252"/>
      <c r="R96" s="134"/>
    </row>
    <row r="97" spans="2:65" s="7" customFormat="1" ht="24.95" customHeight="1" x14ac:dyDescent="0.3">
      <c r="B97" s="129"/>
      <c r="C97" s="130"/>
      <c r="D97" s="131" t="s">
        <v>128</v>
      </c>
      <c r="E97" s="130"/>
      <c r="F97" s="130"/>
      <c r="G97" s="130"/>
      <c r="H97" s="130"/>
      <c r="I97" s="130"/>
      <c r="J97" s="130"/>
      <c r="K97" s="130"/>
      <c r="L97" s="130"/>
      <c r="M97" s="130"/>
      <c r="N97" s="269">
        <f>N215</f>
        <v>0</v>
      </c>
      <c r="O97" s="270"/>
      <c r="P97" s="270"/>
      <c r="Q97" s="270"/>
      <c r="R97" s="132"/>
    </row>
    <row r="98" spans="2:65" s="8" customFormat="1" ht="19.899999999999999" customHeight="1" x14ac:dyDescent="0.3">
      <c r="B98" s="133"/>
      <c r="C98" s="99"/>
      <c r="D98" s="110" t="s">
        <v>129</v>
      </c>
      <c r="E98" s="99"/>
      <c r="F98" s="99"/>
      <c r="G98" s="99"/>
      <c r="H98" s="99"/>
      <c r="I98" s="99"/>
      <c r="J98" s="99"/>
      <c r="K98" s="99"/>
      <c r="L98" s="99"/>
      <c r="M98" s="99"/>
      <c r="N98" s="251">
        <f>N216</f>
        <v>0</v>
      </c>
      <c r="O98" s="252"/>
      <c r="P98" s="252"/>
      <c r="Q98" s="252"/>
      <c r="R98" s="134"/>
    </row>
    <row r="99" spans="2:65" s="7" customFormat="1" ht="21.75" customHeight="1" x14ac:dyDescent="0.35">
      <c r="B99" s="129"/>
      <c r="C99" s="130"/>
      <c r="D99" s="131" t="s">
        <v>130</v>
      </c>
      <c r="E99" s="130"/>
      <c r="F99" s="130"/>
      <c r="G99" s="130"/>
      <c r="H99" s="130"/>
      <c r="I99" s="130"/>
      <c r="J99" s="130"/>
      <c r="K99" s="130"/>
      <c r="L99" s="130"/>
      <c r="M99" s="130"/>
      <c r="N99" s="271">
        <f>N226</f>
        <v>0</v>
      </c>
      <c r="O99" s="270"/>
      <c r="P99" s="270"/>
      <c r="Q99" s="270"/>
      <c r="R99" s="132"/>
    </row>
    <row r="100" spans="2:65" s="1" customFormat="1" ht="21.75" customHeight="1" x14ac:dyDescent="0.3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7"/>
    </row>
    <row r="101" spans="2:65" s="1" customFormat="1" ht="29.25" customHeight="1" x14ac:dyDescent="0.3">
      <c r="B101" s="35"/>
      <c r="C101" s="128" t="s">
        <v>131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272">
        <f>ROUND(N102+N103+N104+N105+N106+N107,2)</f>
        <v>0</v>
      </c>
      <c r="O101" s="236"/>
      <c r="P101" s="236"/>
      <c r="Q101" s="236"/>
      <c r="R101" s="37"/>
      <c r="T101" s="135"/>
      <c r="U101" s="136" t="s">
        <v>39</v>
      </c>
    </row>
    <row r="102" spans="2:65" s="1" customFormat="1" ht="18" customHeight="1" x14ac:dyDescent="0.3">
      <c r="B102" s="137"/>
      <c r="C102" s="138"/>
      <c r="D102" s="255" t="s">
        <v>132</v>
      </c>
      <c r="E102" s="273"/>
      <c r="F102" s="273"/>
      <c r="G102" s="273"/>
      <c r="H102" s="273"/>
      <c r="I102" s="138"/>
      <c r="J102" s="138"/>
      <c r="K102" s="138"/>
      <c r="L102" s="138"/>
      <c r="M102" s="138"/>
      <c r="N102" s="254">
        <f>ROUND(N89*T102,2)</f>
        <v>0</v>
      </c>
      <c r="O102" s="273"/>
      <c r="P102" s="273"/>
      <c r="Q102" s="273"/>
      <c r="R102" s="139"/>
      <c r="S102" s="138"/>
      <c r="T102" s="140"/>
      <c r="U102" s="141" t="s">
        <v>42</v>
      </c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3" t="s">
        <v>91</v>
      </c>
      <c r="AZ102" s="142"/>
      <c r="BA102" s="142"/>
      <c r="BB102" s="142"/>
      <c r="BC102" s="142"/>
      <c r="BD102" s="142"/>
      <c r="BE102" s="144">
        <f t="shared" ref="BE102:BE107" si="0">IF(U102="základná",N102,0)</f>
        <v>0</v>
      </c>
      <c r="BF102" s="144">
        <f t="shared" ref="BF102:BF107" si="1">IF(U102="znížená",N102,0)</f>
        <v>0</v>
      </c>
      <c r="BG102" s="144">
        <f t="shared" ref="BG102:BG107" si="2">IF(U102="zákl. prenesená",N102,0)</f>
        <v>0</v>
      </c>
      <c r="BH102" s="144">
        <f t="shared" ref="BH102:BH107" si="3">IF(U102="zníž. prenesená",N102,0)</f>
        <v>0</v>
      </c>
      <c r="BI102" s="144">
        <f t="shared" ref="BI102:BI107" si="4">IF(U102="nulová",N102,0)</f>
        <v>0</v>
      </c>
      <c r="BJ102" s="143" t="s">
        <v>85</v>
      </c>
      <c r="BK102" s="142"/>
      <c r="BL102" s="142"/>
      <c r="BM102" s="142"/>
    </row>
    <row r="103" spans="2:65" s="1" customFormat="1" ht="18" customHeight="1" x14ac:dyDescent="0.3">
      <c r="B103" s="137"/>
      <c r="C103" s="138"/>
      <c r="D103" s="255" t="s">
        <v>133</v>
      </c>
      <c r="E103" s="273"/>
      <c r="F103" s="273"/>
      <c r="G103" s="273"/>
      <c r="H103" s="273"/>
      <c r="I103" s="138"/>
      <c r="J103" s="138"/>
      <c r="K103" s="138"/>
      <c r="L103" s="138"/>
      <c r="M103" s="138"/>
      <c r="N103" s="254">
        <f>ROUND(N89*T103,2)</f>
        <v>0</v>
      </c>
      <c r="O103" s="273"/>
      <c r="P103" s="273"/>
      <c r="Q103" s="273"/>
      <c r="R103" s="139"/>
      <c r="S103" s="138"/>
      <c r="T103" s="140"/>
      <c r="U103" s="141" t="s">
        <v>42</v>
      </c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3" t="s">
        <v>91</v>
      </c>
      <c r="AZ103" s="142"/>
      <c r="BA103" s="142"/>
      <c r="BB103" s="142"/>
      <c r="BC103" s="142"/>
      <c r="BD103" s="142"/>
      <c r="BE103" s="144">
        <f t="shared" si="0"/>
        <v>0</v>
      </c>
      <c r="BF103" s="144">
        <f t="shared" si="1"/>
        <v>0</v>
      </c>
      <c r="BG103" s="144">
        <f t="shared" si="2"/>
        <v>0</v>
      </c>
      <c r="BH103" s="144">
        <f t="shared" si="3"/>
        <v>0</v>
      </c>
      <c r="BI103" s="144">
        <f t="shared" si="4"/>
        <v>0</v>
      </c>
      <c r="BJ103" s="143" t="s">
        <v>85</v>
      </c>
      <c r="BK103" s="142"/>
      <c r="BL103" s="142"/>
      <c r="BM103" s="142"/>
    </row>
    <row r="104" spans="2:65" s="1" customFormat="1" ht="18" customHeight="1" x14ac:dyDescent="0.3">
      <c r="B104" s="137"/>
      <c r="C104" s="138"/>
      <c r="D104" s="255" t="s">
        <v>134</v>
      </c>
      <c r="E104" s="273"/>
      <c r="F104" s="273"/>
      <c r="G104" s="273"/>
      <c r="H104" s="273"/>
      <c r="I104" s="138"/>
      <c r="J104" s="138"/>
      <c r="K104" s="138"/>
      <c r="L104" s="138"/>
      <c r="M104" s="138"/>
      <c r="N104" s="254">
        <f>ROUND(N89*T104,2)</f>
        <v>0</v>
      </c>
      <c r="O104" s="273"/>
      <c r="P104" s="273"/>
      <c r="Q104" s="273"/>
      <c r="R104" s="139"/>
      <c r="S104" s="138"/>
      <c r="T104" s="140"/>
      <c r="U104" s="141" t="s">
        <v>42</v>
      </c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3" t="s">
        <v>91</v>
      </c>
      <c r="AZ104" s="142"/>
      <c r="BA104" s="142"/>
      <c r="BB104" s="142"/>
      <c r="BC104" s="142"/>
      <c r="BD104" s="142"/>
      <c r="BE104" s="144">
        <f t="shared" si="0"/>
        <v>0</v>
      </c>
      <c r="BF104" s="144">
        <f t="shared" si="1"/>
        <v>0</v>
      </c>
      <c r="BG104" s="144">
        <f t="shared" si="2"/>
        <v>0</v>
      </c>
      <c r="BH104" s="144">
        <f t="shared" si="3"/>
        <v>0</v>
      </c>
      <c r="BI104" s="144">
        <f t="shared" si="4"/>
        <v>0</v>
      </c>
      <c r="BJ104" s="143" t="s">
        <v>85</v>
      </c>
      <c r="BK104" s="142"/>
      <c r="BL104" s="142"/>
      <c r="BM104" s="142"/>
    </row>
    <row r="105" spans="2:65" s="1" customFormat="1" ht="18" customHeight="1" x14ac:dyDescent="0.3">
      <c r="B105" s="137"/>
      <c r="C105" s="138"/>
      <c r="D105" s="255" t="s">
        <v>135</v>
      </c>
      <c r="E105" s="273"/>
      <c r="F105" s="273"/>
      <c r="G105" s="273"/>
      <c r="H105" s="273"/>
      <c r="I105" s="138"/>
      <c r="J105" s="138"/>
      <c r="K105" s="138"/>
      <c r="L105" s="138"/>
      <c r="M105" s="138"/>
      <c r="N105" s="254">
        <f>ROUND(N89*T105,2)</f>
        <v>0</v>
      </c>
      <c r="O105" s="273"/>
      <c r="P105" s="273"/>
      <c r="Q105" s="273"/>
      <c r="R105" s="139"/>
      <c r="S105" s="138"/>
      <c r="T105" s="140"/>
      <c r="U105" s="141" t="s">
        <v>42</v>
      </c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3" t="s">
        <v>91</v>
      </c>
      <c r="AZ105" s="142"/>
      <c r="BA105" s="142"/>
      <c r="BB105" s="142"/>
      <c r="BC105" s="142"/>
      <c r="BD105" s="142"/>
      <c r="BE105" s="144">
        <f t="shared" si="0"/>
        <v>0</v>
      </c>
      <c r="BF105" s="144">
        <f t="shared" si="1"/>
        <v>0</v>
      </c>
      <c r="BG105" s="144">
        <f t="shared" si="2"/>
        <v>0</v>
      </c>
      <c r="BH105" s="144">
        <f t="shared" si="3"/>
        <v>0</v>
      </c>
      <c r="BI105" s="144">
        <f t="shared" si="4"/>
        <v>0</v>
      </c>
      <c r="BJ105" s="143" t="s">
        <v>85</v>
      </c>
      <c r="BK105" s="142"/>
      <c r="BL105" s="142"/>
      <c r="BM105" s="142"/>
    </row>
    <row r="106" spans="2:65" s="1" customFormat="1" ht="18" customHeight="1" x14ac:dyDescent="0.3">
      <c r="B106" s="137"/>
      <c r="C106" s="138"/>
      <c r="D106" s="255" t="s">
        <v>136</v>
      </c>
      <c r="E106" s="273"/>
      <c r="F106" s="273"/>
      <c r="G106" s="273"/>
      <c r="H106" s="273"/>
      <c r="I106" s="138"/>
      <c r="J106" s="138"/>
      <c r="K106" s="138"/>
      <c r="L106" s="138"/>
      <c r="M106" s="138"/>
      <c r="N106" s="254">
        <f>ROUND(N89*T106,2)</f>
        <v>0</v>
      </c>
      <c r="O106" s="273"/>
      <c r="P106" s="273"/>
      <c r="Q106" s="273"/>
      <c r="R106" s="139"/>
      <c r="S106" s="138"/>
      <c r="T106" s="140"/>
      <c r="U106" s="141" t="s">
        <v>42</v>
      </c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3" t="s">
        <v>91</v>
      </c>
      <c r="AZ106" s="142"/>
      <c r="BA106" s="142"/>
      <c r="BB106" s="142"/>
      <c r="BC106" s="142"/>
      <c r="BD106" s="142"/>
      <c r="BE106" s="144">
        <f t="shared" si="0"/>
        <v>0</v>
      </c>
      <c r="BF106" s="144">
        <f t="shared" si="1"/>
        <v>0</v>
      </c>
      <c r="BG106" s="144">
        <f t="shared" si="2"/>
        <v>0</v>
      </c>
      <c r="BH106" s="144">
        <f t="shared" si="3"/>
        <v>0</v>
      </c>
      <c r="BI106" s="144">
        <f t="shared" si="4"/>
        <v>0</v>
      </c>
      <c r="BJ106" s="143" t="s">
        <v>85</v>
      </c>
      <c r="BK106" s="142"/>
      <c r="BL106" s="142"/>
      <c r="BM106" s="142"/>
    </row>
    <row r="107" spans="2:65" s="1" customFormat="1" ht="18" customHeight="1" x14ac:dyDescent="0.3">
      <c r="B107" s="137"/>
      <c r="C107" s="138"/>
      <c r="D107" s="145" t="s">
        <v>137</v>
      </c>
      <c r="E107" s="138"/>
      <c r="F107" s="138"/>
      <c r="G107" s="138"/>
      <c r="H107" s="138"/>
      <c r="I107" s="138"/>
      <c r="J107" s="138"/>
      <c r="K107" s="138"/>
      <c r="L107" s="138"/>
      <c r="M107" s="138"/>
      <c r="N107" s="254">
        <f>ROUND(N89*T107,2)</f>
        <v>0</v>
      </c>
      <c r="O107" s="273"/>
      <c r="P107" s="273"/>
      <c r="Q107" s="273"/>
      <c r="R107" s="139"/>
      <c r="S107" s="138"/>
      <c r="T107" s="146"/>
      <c r="U107" s="147" t="s">
        <v>42</v>
      </c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3" t="s">
        <v>138</v>
      </c>
      <c r="AZ107" s="142"/>
      <c r="BA107" s="142"/>
      <c r="BB107" s="142"/>
      <c r="BC107" s="142"/>
      <c r="BD107" s="142"/>
      <c r="BE107" s="144">
        <f t="shared" si="0"/>
        <v>0</v>
      </c>
      <c r="BF107" s="144">
        <f t="shared" si="1"/>
        <v>0</v>
      </c>
      <c r="BG107" s="144">
        <f t="shared" si="2"/>
        <v>0</v>
      </c>
      <c r="BH107" s="144">
        <f t="shared" si="3"/>
        <v>0</v>
      </c>
      <c r="BI107" s="144">
        <f t="shared" si="4"/>
        <v>0</v>
      </c>
      <c r="BJ107" s="143" t="s">
        <v>85</v>
      </c>
      <c r="BK107" s="142"/>
      <c r="BL107" s="142"/>
      <c r="BM107" s="142"/>
    </row>
    <row r="108" spans="2:65" s="1" customFormat="1" ht="13.5" x14ac:dyDescent="0.3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7"/>
    </row>
    <row r="109" spans="2:65" s="1" customFormat="1" ht="29.25" customHeight="1" x14ac:dyDescent="0.3">
      <c r="B109" s="35"/>
      <c r="C109" s="119" t="s">
        <v>101</v>
      </c>
      <c r="D109" s="120"/>
      <c r="E109" s="120"/>
      <c r="F109" s="120"/>
      <c r="G109" s="120"/>
      <c r="H109" s="120"/>
      <c r="I109" s="120"/>
      <c r="J109" s="120"/>
      <c r="K109" s="120"/>
      <c r="L109" s="258">
        <f>ROUND(SUM(N89+N101),2)</f>
        <v>0</v>
      </c>
      <c r="M109" s="268"/>
      <c r="N109" s="268"/>
      <c r="O109" s="268"/>
      <c r="P109" s="268"/>
      <c r="Q109" s="268"/>
      <c r="R109" s="37"/>
    </row>
    <row r="110" spans="2:65" s="1" customFormat="1" ht="6.95" customHeight="1" x14ac:dyDescent="0.3"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1"/>
    </row>
    <row r="114" spans="2:63" s="1" customFormat="1" ht="6.95" customHeight="1" x14ac:dyDescent="0.3"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4"/>
    </row>
    <row r="115" spans="2:63" s="1" customFormat="1" ht="36.950000000000003" customHeight="1" x14ac:dyDescent="0.3">
      <c r="B115" s="35"/>
      <c r="C115" s="217" t="s">
        <v>139</v>
      </c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  <c r="Q115" s="236"/>
      <c r="R115" s="37"/>
    </row>
    <row r="116" spans="2:63" s="1" customFormat="1" ht="6.95" customHeight="1" x14ac:dyDescent="0.3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3" s="1" customFormat="1" ht="30" customHeight="1" x14ac:dyDescent="0.3">
      <c r="B117" s="35"/>
      <c r="C117" s="30" t="s">
        <v>15</v>
      </c>
      <c r="D117" s="36"/>
      <c r="E117" s="36"/>
      <c r="F117" s="260" t="str">
        <f>F6</f>
        <v>AREÁL ŠPORTU A HIER JAMA</v>
      </c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36"/>
      <c r="R117" s="37"/>
    </row>
    <row r="118" spans="2:63" ht="30" customHeight="1" x14ac:dyDescent="0.3">
      <c r="B118" s="22"/>
      <c r="C118" s="30" t="s">
        <v>113</v>
      </c>
      <c r="D118" s="23"/>
      <c r="E118" s="23"/>
      <c r="F118" s="260" t="s">
        <v>114</v>
      </c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3"/>
      <c r="R118" s="24"/>
    </row>
    <row r="119" spans="2:63" s="1" customFormat="1" ht="36.950000000000003" customHeight="1" x14ac:dyDescent="0.3">
      <c r="B119" s="35"/>
      <c r="C119" s="69" t="s">
        <v>115</v>
      </c>
      <c r="D119" s="36"/>
      <c r="E119" s="36"/>
      <c r="F119" s="237" t="str">
        <f>F8</f>
        <v>1-2 - Navrhovaný stav</v>
      </c>
      <c r="G119" s="236"/>
      <c r="H119" s="236"/>
      <c r="I119" s="236"/>
      <c r="J119" s="236"/>
      <c r="K119" s="236"/>
      <c r="L119" s="236"/>
      <c r="M119" s="236"/>
      <c r="N119" s="236"/>
      <c r="O119" s="236"/>
      <c r="P119" s="236"/>
      <c r="Q119" s="36"/>
      <c r="R119" s="37"/>
    </row>
    <row r="120" spans="2:63" s="1" customFormat="1" ht="6.95" customHeight="1" x14ac:dyDescent="0.3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3" s="1" customFormat="1" ht="18" customHeight="1" x14ac:dyDescent="0.3">
      <c r="B121" s="35"/>
      <c r="C121" s="30" t="s">
        <v>19</v>
      </c>
      <c r="D121" s="36"/>
      <c r="E121" s="36"/>
      <c r="F121" s="28" t="str">
        <f>F10</f>
        <v>Areál Jama, Vígľašská ul., Bratislava-Petržalka</v>
      </c>
      <c r="G121" s="36"/>
      <c r="H121" s="36"/>
      <c r="I121" s="36"/>
      <c r="J121" s="36"/>
      <c r="K121" s="30" t="s">
        <v>21</v>
      </c>
      <c r="L121" s="36"/>
      <c r="M121" s="266" t="str">
        <f>IF(O10="","",O10)</f>
        <v>03.08.2016</v>
      </c>
      <c r="N121" s="236"/>
      <c r="O121" s="236"/>
      <c r="P121" s="236"/>
      <c r="Q121" s="36"/>
      <c r="R121" s="37"/>
    </row>
    <row r="122" spans="2:63" s="1" customFormat="1" ht="6.95" customHeight="1" x14ac:dyDescent="0.3"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7"/>
    </row>
    <row r="123" spans="2:63" s="1" customFormat="1" x14ac:dyDescent="0.3">
      <c r="B123" s="35"/>
      <c r="C123" s="30" t="s">
        <v>23</v>
      </c>
      <c r="D123" s="36"/>
      <c r="E123" s="36"/>
      <c r="F123" s="28" t="str">
        <f>E13</f>
        <v>MČ Petržalka</v>
      </c>
      <c r="G123" s="36"/>
      <c r="H123" s="36"/>
      <c r="I123" s="36"/>
      <c r="J123" s="36"/>
      <c r="K123" s="30" t="s">
        <v>29</v>
      </c>
      <c r="L123" s="36"/>
      <c r="M123" s="222" t="str">
        <f>E19</f>
        <v>ING.ARCH.R.PORUBEC</v>
      </c>
      <c r="N123" s="236"/>
      <c r="O123" s="236"/>
      <c r="P123" s="236"/>
      <c r="Q123" s="236"/>
      <c r="R123" s="37"/>
    </row>
    <row r="124" spans="2:63" s="1" customFormat="1" ht="14.45" customHeight="1" x14ac:dyDescent="0.3">
      <c r="B124" s="35"/>
      <c r="C124" s="30" t="s">
        <v>27</v>
      </c>
      <c r="D124" s="36"/>
      <c r="E124" s="36"/>
      <c r="F124" s="28" t="str">
        <f>IF(E16="","",E16)</f>
        <v>Vyplň údaj</v>
      </c>
      <c r="G124" s="36"/>
      <c r="H124" s="36"/>
      <c r="I124" s="36"/>
      <c r="J124" s="36"/>
      <c r="K124" s="30" t="s">
        <v>33</v>
      </c>
      <c r="L124" s="36"/>
      <c r="M124" s="222" t="str">
        <f>E22</f>
        <v>Kovács</v>
      </c>
      <c r="N124" s="236"/>
      <c r="O124" s="236"/>
      <c r="P124" s="236"/>
      <c r="Q124" s="236"/>
      <c r="R124" s="37"/>
    </row>
    <row r="125" spans="2:63" s="1" customFormat="1" ht="10.35" customHeight="1" x14ac:dyDescent="0.3"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7"/>
    </row>
    <row r="126" spans="2:63" s="9" customFormat="1" ht="29.25" customHeight="1" x14ac:dyDescent="0.3">
      <c r="B126" s="148"/>
      <c r="C126" s="149" t="s">
        <v>140</v>
      </c>
      <c r="D126" s="150" t="s">
        <v>141</v>
      </c>
      <c r="E126" s="150" t="s">
        <v>57</v>
      </c>
      <c r="F126" s="274" t="s">
        <v>142</v>
      </c>
      <c r="G126" s="275"/>
      <c r="H126" s="275"/>
      <c r="I126" s="275"/>
      <c r="J126" s="150" t="s">
        <v>143</v>
      </c>
      <c r="K126" s="150" t="s">
        <v>144</v>
      </c>
      <c r="L126" s="276" t="s">
        <v>145</v>
      </c>
      <c r="M126" s="275"/>
      <c r="N126" s="274" t="s">
        <v>121</v>
      </c>
      <c r="O126" s="275"/>
      <c r="P126" s="275"/>
      <c r="Q126" s="277"/>
      <c r="R126" s="151"/>
      <c r="T126" s="77" t="s">
        <v>146</v>
      </c>
      <c r="U126" s="78" t="s">
        <v>39</v>
      </c>
      <c r="V126" s="78" t="s">
        <v>147</v>
      </c>
      <c r="W126" s="78" t="s">
        <v>148</v>
      </c>
      <c r="X126" s="78" t="s">
        <v>149</v>
      </c>
      <c r="Y126" s="78" t="s">
        <v>150</v>
      </c>
      <c r="Z126" s="78" t="s">
        <v>151</v>
      </c>
      <c r="AA126" s="79" t="s">
        <v>152</v>
      </c>
    </row>
    <row r="127" spans="2:63" s="1" customFormat="1" ht="29.25" customHeight="1" x14ac:dyDescent="0.35">
      <c r="B127" s="35"/>
      <c r="C127" s="81" t="s">
        <v>118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291">
        <f>BK127</f>
        <v>0</v>
      </c>
      <c r="O127" s="292"/>
      <c r="P127" s="292"/>
      <c r="Q127" s="292"/>
      <c r="R127" s="37"/>
      <c r="T127" s="80"/>
      <c r="U127" s="51"/>
      <c r="V127" s="51"/>
      <c r="W127" s="152">
        <f>W128+W215+W226</f>
        <v>0</v>
      </c>
      <c r="X127" s="51"/>
      <c r="Y127" s="152">
        <f>Y128+Y215+Y226</f>
        <v>129.81668800000003</v>
      </c>
      <c r="Z127" s="51"/>
      <c r="AA127" s="153">
        <f>AA128+AA215+AA226</f>
        <v>0</v>
      </c>
      <c r="AT127" s="18" t="s">
        <v>74</v>
      </c>
      <c r="AU127" s="18" t="s">
        <v>123</v>
      </c>
      <c r="BK127" s="154">
        <f>BK128+BK215+BK226</f>
        <v>0</v>
      </c>
    </row>
    <row r="128" spans="2:63" s="10" customFormat="1" ht="37.35" customHeight="1" x14ac:dyDescent="0.35">
      <c r="B128" s="155"/>
      <c r="C128" s="156"/>
      <c r="D128" s="157" t="s">
        <v>124</v>
      </c>
      <c r="E128" s="157"/>
      <c r="F128" s="157"/>
      <c r="G128" s="157"/>
      <c r="H128" s="157"/>
      <c r="I128" s="157"/>
      <c r="J128" s="157"/>
      <c r="K128" s="157"/>
      <c r="L128" s="157"/>
      <c r="M128" s="157"/>
      <c r="N128" s="271">
        <f>BK128</f>
        <v>0</v>
      </c>
      <c r="O128" s="293"/>
      <c r="P128" s="293"/>
      <c r="Q128" s="293"/>
      <c r="R128" s="158"/>
      <c r="T128" s="159"/>
      <c r="U128" s="156"/>
      <c r="V128" s="156"/>
      <c r="W128" s="160">
        <f>W129+W138+W143+W170+W179+W213</f>
        <v>0</v>
      </c>
      <c r="X128" s="156"/>
      <c r="Y128" s="160">
        <f>Y129+Y138+Y143+Y170+Y179+Y213</f>
        <v>124.69774800000002</v>
      </c>
      <c r="Z128" s="156"/>
      <c r="AA128" s="161">
        <f>AA129+AA138+AA143+AA170+AA179+AA213</f>
        <v>0</v>
      </c>
      <c r="AR128" s="162" t="s">
        <v>80</v>
      </c>
      <c r="AT128" s="163" t="s">
        <v>74</v>
      </c>
      <c r="AU128" s="163" t="s">
        <v>75</v>
      </c>
      <c r="AY128" s="162" t="s">
        <v>153</v>
      </c>
      <c r="BK128" s="164">
        <f>BK129+BK138+BK143+BK170+BK179+BK213</f>
        <v>0</v>
      </c>
    </row>
    <row r="129" spans="2:65" s="10" customFormat="1" ht="19.899999999999999" customHeight="1" x14ac:dyDescent="0.3">
      <c r="B129" s="155"/>
      <c r="C129" s="156"/>
      <c r="D129" s="165" t="s">
        <v>290</v>
      </c>
      <c r="E129" s="165"/>
      <c r="F129" s="165"/>
      <c r="G129" s="165"/>
      <c r="H129" s="165"/>
      <c r="I129" s="165"/>
      <c r="J129" s="165"/>
      <c r="K129" s="165"/>
      <c r="L129" s="165"/>
      <c r="M129" s="165"/>
      <c r="N129" s="294">
        <f>BK129</f>
        <v>0</v>
      </c>
      <c r="O129" s="295"/>
      <c r="P129" s="295"/>
      <c r="Q129" s="295"/>
      <c r="R129" s="158"/>
      <c r="T129" s="159"/>
      <c r="U129" s="156"/>
      <c r="V129" s="156"/>
      <c r="W129" s="160">
        <f>SUM(W130:W137)</f>
        <v>0</v>
      </c>
      <c r="X129" s="156"/>
      <c r="Y129" s="160">
        <f>SUM(Y130:Y137)</f>
        <v>3.8522999999999996</v>
      </c>
      <c r="Z129" s="156"/>
      <c r="AA129" s="161">
        <f>SUM(AA130:AA137)</f>
        <v>0</v>
      </c>
      <c r="AR129" s="162" t="s">
        <v>80</v>
      </c>
      <c r="AT129" s="163" t="s">
        <v>74</v>
      </c>
      <c r="AU129" s="163" t="s">
        <v>80</v>
      </c>
      <c r="AY129" s="162" t="s">
        <v>153</v>
      </c>
      <c r="BK129" s="164">
        <f>SUM(BK130:BK137)</f>
        <v>0</v>
      </c>
    </row>
    <row r="130" spans="2:65" s="1" customFormat="1" ht="22.5" customHeight="1" x14ac:dyDescent="0.3">
      <c r="B130" s="137"/>
      <c r="C130" s="166" t="s">
        <v>80</v>
      </c>
      <c r="D130" s="166" t="s">
        <v>154</v>
      </c>
      <c r="E130" s="167" t="s">
        <v>294</v>
      </c>
      <c r="F130" s="278" t="s">
        <v>295</v>
      </c>
      <c r="G130" s="279"/>
      <c r="H130" s="279"/>
      <c r="I130" s="279"/>
      <c r="J130" s="168" t="s">
        <v>157</v>
      </c>
      <c r="K130" s="169">
        <v>188</v>
      </c>
      <c r="L130" s="280">
        <v>0</v>
      </c>
      <c r="M130" s="279"/>
      <c r="N130" s="281">
        <f>ROUND(L130*K130,3)</f>
        <v>0</v>
      </c>
      <c r="O130" s="279"/>
      <c r="P130" s="279"/>
      <c r="Q130" s="279"/>
      <c r="R130" s="139"/>
      <c r="T130" s="171" t="s">
        <v>3</v>
      </c>
      <c r="U130" s="44" t="s">
        <v>42</v>
      </c>
      <c r="V130" s="36"/>
      <c r="W130" s="172">
        <f>V130*K130</f>
        <v>0</v>
      </c>
      <c r="X130" s="172">
        <v>0</v>
      </c>
      <c r="Y130" s="172">
        <f>X130*K130</f>
        <v>0</v>
      </c>
      <c r="Z130" s="172">
        <v>0</v>
      </c>
      <c r="AA130" s="173">
        <f>Z130*K130</f>
        <v>0</v>
      </c>
      <c r="AR130" s="18" t="s">
        <v>158</v>
      </c>
      <c r="AT130" s="18" t="s">
        <v>154</v>
      </c>
      <c r="AU130" s="18" t="s">
        <v>85</v>
      </c>
      <c r="AY130" s="18" t="s">
        <v>153</v>
      </c>
      <c r="BE130" s="114">
        <f>IF(U130="základná",N130,0)</f>
        <v>0</v>
      </c>
      <c r="BF130" s="114">
        <f>IF(U130="znížená",N130,0)</f>
        <v>0</v>
      </c>
      <c r="BG130" s="114">
        <f>IF(U130="zákl. prenesená",N130,0)</f>
        <v>0</v>
      </c>
      <c r="BH130" s="114">
        <f>IF(U130="zníž. prenesená",N130,0)</f>
        <v>0</v>
      </c>
      <c r="BI130" s="114">
        <f>IF(U130="nulová",N130,0)</f>
        <v>0</v>
      </c>
      <c r="BJ130" s="18" t="s">
        <v>85</v>
      </c>
      <c r="BK130" s="174">
        <f>ROUND(L130*K130,3)</f>
        <v>0</v>
      </c>
      <c r="BL130" s="18" t="s">
        <v>158</v>
      </c>
      <c r="BM130" s="18" t="s">
        <v>296</v>
      </c>
    </row>
    <row r="131" spans="2:65" s="11" customFormat="1" ht="22.5" customHeight="1" x14ac:dyDescent="0.3">
      <c r="B131" s="175"/>
      <c r="C131" s="176"/>
      <c r="D131" s="176"/>
      <c r="E131" s="177" t="s">
        <v>3</v>
      </c>
      <c r="F131" s="282" t="s">
        <v>283</v>
      </c>
      <c r="G131" s="283"/>
      <c r="H131" s="283"/>
      <c r="I131" s="283"/>
      <c r="J131" s="176"/>
      <c r="K131" s="178">
        <v>188</v>
      </c>
      <c r="L131" s="176"/>
      <c r="M131" s="176"/>
      <c r="N131" s="176"/>
      <c r="O131" s="176"/>
      <c r="P131" s="176"/>
      <c r="Q131" s="176"/>
      <c r="R131" s="179"/>
      <c r="T131" s="180"/>
      <c r="U131" s="176"/>
      <c r="V131" s="176"/>
      <c r="W131" s="176"/>
      <c r="X131" s="176"/>
      <c r="Y131" s="176"/>
      <c r="Z131" s="176"/>
      <c r="AA131" s="181"/>
      <c r="AT131" s="182" t="s">
        <v>161</v>
      </c>
      <c r="AU131" s="182" t="s">
        <v>85</v>
      </c>
      <c r="AV131" s="11" t="s">
        <v>85</v>
      </c>
      <c r="AW131" s="11" t="s">
        <v>31</v>
      </c>
      <c r="AX131" s="11" t="s">
        <v>80</v>
      </c>
      <c r="AY131" s="182" t="s">
        <v>153</v>
      </c>
    </row>
    <row r="132" spans="2:65" s="1" customFormat="1" ht="31.5" customHeight="1" x14ac:dyDescent="0.3">
      <c r="B132" s="137"/>
      <c r="C132" s="166" t="s">
        <v>85</v>
      </c>
      <c r="D132" s="166" t="s">
        <v>154</v>
      </c>
      <c r="E132" s="167" t="s">
        <v>297</v>
      </c>
      <c r="F132" s="278" t="s">
        <v>298</v>
      </c>
      <c r="G132" s="279"/>
      <c r="H132" s="279"/>
      <c r="I132" s="279"/>
      <c r="J132" s="168" t="s">
        <v>104</v>
      </c>
      <c r="K132" s="169">
        <v>0.69399999999999995</v>
      </c>
      <c r="L132" s="280">
        <v>0</v>
      </c>
      <c r="M132" s="279"/>
      <c r="N132" s="281">
        <f>ROUND(L132*K132,3)</f>
        <v>0</v>
      </c>
      <c r="O132" s="279"/>
      <c r="P132" s="279"/>
      <c r="Q132" s="279"/>
      <c r="R132" s="139"/>
      <c r="T132" s="171" t="s">
        <v>3</v>
      </c>
      <c r="U132" s="44" t="s">
        <v>42</v>
      </c>
      <c r="V132" s="36"/>
      <c r="W132" s="172">
        <f>V132*K132</f>
        <v>0</v>
      </c>
      <c r="X132" s="172">
        <v>2.0699999999999998</v>
      </c>
      <c r="Y132" s="172">
        <f>X132*K132</f>
        <v>1.4365799999999997</v>
      </c>
      <c r="Z132" s="172">
        <v>0</v>
      </c>
      <c r="AA132" s="173">
        <f>Z132*K132</f>
        <v>0</v>
      </c>
      <c r="AR132" s="18" t="s">
        <v>158</v>
      </c>
      <c r="AT132" s="18" t="s">
        <v>154</v>
      </c>
      <c r="AU132" s="18" t="s">
        <v>85</v>
      </c>
      <c r="AY132" s="18" t="s">
        <v>153</v>
      </c>
      <c r="BE132" s="114">
        <f>IF(U132="základná",N132,0)</f>
        <v>0</v>
      </c>
      <c r="BF132" s="114">
        <f>IF(U132="znížená",N132,0)</f>
        <v>0</v>
      </c>
      <c r="BG132" s="114">
        <f>IF(U132="zákl. prenesená",N132,0)</f>
        <v>0</v>
      </c>
      <c r="BH132" s="114">
        <f>IF(U132="zníž. prenesená",N132,0)</f>
        <v>0</v>
      </c>
      <c r="BI132" s="114">
        <f>IF(U132="nulová",N132,0)</f>
        <v>0</v>
      </c>
      <c r="BJ132" s="18" t="s">
        <v>85</v>
      </c>
      <c r="BK132" s="174">
        <f>ROUND(L132*K132,3)</f>
        <v>0</v>
      </c>
      <c r="BL132" s="18" t="s">
        <v>158</v>
      </c>
      <c r="BM132" s="18" t="s">
        <v>299</v>
      </c>
    </row>
    <row r="133" spans="2:65" s="11" customFormat="1" ht="22.5" customHeight="1" x14ac:dyDescent="0.3">
      <c r="B133" s="175"/>
      <c r="C133" s="176"/>
      <c r="D133" s="176"/>
      <c r="E133" s="177" t="s">
        <v>3</v>
      </c>
      <c r="F133" s="282" t="s">
        <v>300</v>
      </c>
      <c r="G133" s="283"/>
      <c r="H133" s="283"/>
      <c r="I133" s="283"/>
      <c r="J133" s="176"/>
      <c r="K133" s="178">
        <v>0.17100000000000001</v>
      </c>
      <c r="L133" s="176"/>
      <c r="M133" s="176"/>
      <c r="N133" s="176"/>
      <c r="O133" s="176"/>
      <c r="P133" s="176"/>
      <c r="Q133" s="176"/>
      <c r="R133" s="179"/>
      <c r="T133" s="180"/>
      <c r="U133" s="176"/>
      <c r="V133" s="176"/>
      <c r="W133" s="176"/>
      <c r="X133" s="176"/>
      <c r="Y133" s="176"/>
      <c r="Z133" s="176"/>
      <c r="AA133" s="181"/>
      <c r="AT133" s="182" t="s">
        <v>161</v>
      </c>
      <c r="AU133" s="182" t="s">
        <v>85</v>
      </c>
      <c r="AV133" s="11" t="s">
        <v>85</v>
      </c>
      <c r="AW133" s="11" t="s">
        <v>31</v>
      </c>
      <c r="AX133" s="11" t="s">
        <v>75</v>
      </c>
      <c r="AY133" s="182" t="s">
        <v>153</v>
      </c>
    </row>
    <row r="134" spans="2:65" s="11" customFormat="1" ht="22.5" customHeight="1" x14ac:dyDescent="0.3">
      <c r="B134" s="175"/>
      <c r="C134" s="176"/>
      <c r="D134" s="176"/>
      <c r="E134" s="177" t="s">
        <v>3</v>
      </c>
      <c r="F134" s="284" t="s">
        <v>301</v>
      </c>
      <c r="G134" s="283"/>
      <c r="H134" s="283"/>
      <c r="I134" s="283"/>
      <c r="J134" s="176"/>
      <c r="K134" s="178">
        <v>0.52300000000000002</v>
      </c>
      <c r="L134" s="176"/>
      <c r="M134" s="176"/>
      <c r="N134" s="176"/>
      <c r="O134" s="176"/>
      <c r="P134" s="176"/>
      <c r="Q134" s="176"/>
      <c r="R134" s="179"/>
      <c r="T134" s="180"/>
      <c r="U134" s="176"/>
      <c r="V134" s="176"/>
      <c r="W134" s="176"/>
      <c r="X134" s="176"/>
      <c r="Y134" s="176"/>
      <c r="Z134" s="176"/>
      <c r="AA134" s="181"/>
      <c r="AT134" s="182" t="s">
        <v>161</v>
      </c>
      <c r="AU134" s="182" t="s">
        <v>85</v>
      </c>
      <c r="AV134" s="11" t="s">
        <v>85</v>
      </c>
      <c r="AW134" s="11" t="s">
        <v>31</v>
      </c>
      <c r="AX134" s="11" t="s">
        <v>75</v>
      </c>
      <c r="AY134" s="182" t="s">
        <v>153</v>
      </c>
    </row>
    <row r="135" spans="2:65" s="12" customFormat="1" ht="22.5" customHeight="1" x14ac:dyDescent="0.3">
      <c r="B135" s="183"/>
      <c r="C135" s="184"/>
      <c r="D135" s="184"/>
      <c r="E135" s="185" t="s">
        <v>3</v>
      </c>
      <c r="F135" s="285" t="s">
        <v>167</v>
      </c>
      <c r="G135" s="286"/>
      <c r="H135" s="286"/>
      <c r="I135" s="286"/>
      <c r="J135" s="184"/>
      <c r="K135" s="186">
        <v>0.69399999999999995</v>
      </c>
      <c r="L135" s="184"/>
      <c r="M135" s="184"/>
      <c r="N135" s="184"/>
      <c r="O135" s="184"/>
      <c r="P135" s="184"/>
      <c r="Q135" s="184"/>
      <c r="R135" s="187"/>
      <c r="T135" s="188"/>
      <c r="U135" s="184"/>
      <c r="V135" s="184"/>
      <c r="W135" s="184"/>
      <c r="X135" s="184"/>
      <c r="Y135" s="184"/>
      <c r="Z135" s="184"/>
      <c r="AA135" s="189"/>
      <c r="AT135" s="190" t="s">
        <v>161</v>
      </c>
      <c r="AU135" s="190" t="s">
        <v>85</v>
      </c>
      <c r="AV135" s="12" t="s">
        <v>158</v>
      </c>
      <c r="AW135" s="12" t="s">
        <v>31</v>
      </c>
      <c r="AX135" s="12" t="s">
        <v>80</v>
      </c>
      <c r="AY135" s="190" t="s">
        <v>153</v>
      </c>
    </row>
    <row r="136" spans="2:65" s="1" customFormat="1" ht="22.5" customHeight="1" x14ac:dyDescent="0.3">
      <c r="B136" s="137"/>
      <c r="C136" s="166" t="s">
        <v>168</v>
      </c>
      <c r="D136" s="166" t="s">
        <v>154</v>
      </c>
      <c r="E136" s="167" t="s">
        <v>302</v>
      </c>
      <c r="F136" s="278" t="s">
        <v>303</v>
      </c>
      <c r="G136" s="279"/>
      <c r="H136" s="279"/>
      <c r="I136" s="279"/>
      <c r="J136" s="168" t="s">
        <v>304</v>
      </c>
      <c r="K136" s="169">
        <v>1</v>
      </c>
      <c r="L136" s="280">
        <v>0</v>
      </c>
      <c r="M136" s="279"/>
      <c r="N136" s="281">
        <f>ROUND(L136*K136,3)</f>
        <v>0</v>
      </c>
      <c r="O136" s="279"/>
      <c r="P136" s="279"/>
      <c r="Q136" s="279"/>
      <c r="R136" s="139"/>
      <c r="T136" s="171" t="s">
        <v>3</v>
      </c>
      <c r="U136" s="44" t="s">
        <v>42</v>
      </c>
      <c r="V136" s="36"/>
      <c r="W136" s="172">
        <f>V136*K136</f>
        <v>0</v>
      </c>
      <c r="X136" s="172">
        <v>2.4157199999999999</v>
      </c>
      <c r="Y136" s="172">
        <f>X136*K136</f>
        <v>2.4157199999999999</v>
      </c>
      <c r="Z136" s="172">
        <v>0</v>
      </c>
      <c r="AA136" s="173">
        <f>Z136*K136</f>
        <v>0</v>
      </c>
      <c r="AR136" s="18" t="s">
        <v>158</v>
      </c>
      <c r="AT136" s="18" t="s">
        <v>154</v>
      </c>
      <c r="AU136" s="18" t="s">
        <v>85</v>
      </c>
      <c r="AY136" s="18" t="s">
        <v>153</v>
      </c>
      <c r="BE136" s="114">
        <f>IF(U136="základná",N136,0)</f>
        <v>0</v>
      </c>
      <c r="BF136" s="114">
        <f>IF(U136="znížená",N136,0)</f>
        <v>0</v>
      </c>
      <c r="BG136" s="114">
        <f>IF(U136="zákl. prenesená",N136,0)</f>
        <v>0</v>
      </c>
      <c r="BH136" s="114">
        <f>IF(U136="zníž. prenesená",N136,0)</f>
        <v>0</v>
      </c>
      <c r="BI136" s="114">
        <f>IF(U136="nulová",N136,0)</f>
        <v>0</v>
      </c>
      <c r="BJ136" s="18" t="s">
        <v>85</v>
      </c>
      <c r="BK136" s="174">
        <f>ROUND(L136*K136,3)</f>
        <v>0</v>
      </c>
      <c r="BL136" s="18" t="s">
        <v>158</v>
      </c>
      <c r="BM136" s="18" t="s">
        <v>305</v>
      </c>
    </row>
    <row r="137" spans="2:65" s="11" customFormat="1" ht="31.5" customHeight="1" x14ac:dyDescent="0.3">
      <c r="B137" s="175"/>
      <c r="C137" s="176"/>
      <c r="D137" s="176"/>
      <c r="E137" s="177" t="s">
        <v>3</v>
      </c>
      <c r="F137" s="282" t="s">
        <v>306</v>
      </c>
      <c r="G137" s="283"/>
      <c r="H137" s="283"/>
      <c r="I137" s="283"/>
      <c r="J137" s="176"/>
      <c r="K137" s="178">
        <v>1</v>
      </c>
      <c r="L137" s="176"/>
      <c r="M137" s="176"/>
      <c r="N137" s="176"/>
      <c r="O137" s="176"/>
      <c r="P137" s="176"/>
      <c r="Q137" s="176"/>
      <c r="R137" s="179"/>
      <c r="T137" s="180"/>
      <c r="U137" s="176"/>
      <c r="V137" s="176"/>
      <c r="W137" s="176"/>
      <c r="X137" s="176"/>
      <c r="Y137" s="176"/>
      <c r="Z137" s="176"/>
      <c r="AA137" s="181"/>
      <c r="AT137" s="182" t="s">
        <v>161</v>
      </c>
      <c r="AU137" s="182" t="s">
        <v>85</v>
      </c>
      <c r="AV137" s="11" t="s">
        <v>85</v>
      </c>
      <c r="AW137" s="11" t="s">
        <v>31</v>
      </c>
      <c r="AX137" s="11" t="s">
        <v>80</v>
      </c>
      <c r="AY137" s="182" t="s">
        <v>153</v>
      </c>
    </row>
    <row r="138" spans="2:65" s="10" customFormat="1" ht="29.85" customHeight="1" x14ac:dyDescent="0.3">
      <c r="B138" s="155"/>
      <c r="C138" s="156"/>
      <c r="D138" s="165" t="s">
        <v>291</v>
      </c>
      <c r="E138" s="165"/>
      <c r="F138" s="165"/>
      <c r="G138" s="165"/>
      <c r="H138" s="165"/>
      <c r="I138" s="165"/>
      <c r="J138" s="165"/>
      <c r="K138" s="165"/>
      <c r="L138" s="165"/>
      <c r="M138" s="165"/>
      <c r="N138" s="294">
        <f>BK138</f>
        <v>0</v>
      </c>
      <c r="O138" s="295"/>
      <c r="P138" s="295"/>
      <c r="Q138" s="295"/>
      <c r="R138" s="158"/>
      <c r="T138" s="159"/>
      <c r="U138" s="156"/>
      <c r="V138" s="156"/>
      <c r="W138" s="160">
        <f>SUM(W139:W142)</f>
        <v>0</v>
      </c>
      <c r="X138" s="156"/>
      <c r="Y138" s="160">
        <f>SUM(Y139:Y142)</f>
        <v>8.2518899999999995</v>
      </c>
      <c r="Z138" s="156"/>
      <c r="AA138" s="161">
        <f>SUM(AA139:AA142)</f>
        <v>0</v>
      </c>
      <c r="AR138" s="162" t="s">
        <v>80</v>
      </c>
      <c r="AT138" s="163" t="s">
        <v>74</v>
      </c>
      <c r="AU138" s="163" t="s">
        <v>80</v>
      </c>
      <c r="AY138" s="162" t="s">
        <v>153</v>
      </c>
      <c r="BK138" s="164">
        <f>SUM(BK139:BK142)</f>
        <v>0</v>
      </c>
    </row>
    <row r="139" spans="2:65" s="1" customFormat="1" ht="31.5" customHeight="1" x14ac:dyDescent="0.3">
      <c r="B139" s="137"/>
      <c r="C139" s="166" t="s">
        <v>158</v>
      </c>
      <c r="D139" s="166" t="s">
        <v>154</v>
      </c>
      <c r="E139" s="167" t="s">
        <v>307</v>
      </c>
      <c r="F139" s="278" t="s">
        <v>308</v>
      </c>
      <c r="G139" s="279"/>
      <c r="H139" s="279"/>
      <c r="I139" s="279"/>
      <c r="J139" s="168" t="s">
        <v>262</v>
      </c>
      <c r="K139" s="169">
        <v>93</v>
      </c>
      <c r="L139" s="280">
        <v>0</v>
      </c>
      <c r="M139" s="279"/>
      <c r="N139" s="281">
        <f>ROUND(L139*K139,3)</f>
        <v>0</v>
      </c>
      <c r="O139" s="279"/>
      <c r="P139" s="279"/>
      <c r="Q139" s="279"/>
      <c r="R139" s="139"/>
      <c r="T139" s="171" t="s">
        <v>3</v>
      </c>
      <c r="U139" s="44" t="s">
        <v>42</v>
      </c>
      <c r="V139" s="36"/>
      <c r="W139" s="172">
        <f>V139*K139</f>
        <v>0</v>
      </c>
      <c r="X139" s="172">
        <v>8.8730000000000003E-2</v>
      </c>
      <c r="Y139" s="172">
        <f>X139*K139</f>
        <v>8.2518899999999995</v>
      </c>
      <c r="Z139" s="172">
        <v>0</v>
      </c>
      <c r="AA139" s="173">
        <f>Z139*K139</f>
        <v>0</v>
      </c>
      <c r="AR139" s="18" t="s">
        <v>158</v>
      </c>
      <c r="AT139" s="18" t="s">
        <v>154</v>
      </c>
      <c r="AU139" s="18" t="s">
        <v>85</v>
      </c>
      <c r="AY139" s="18" t="s">
        <v>153</v>
      </c>
      <c r="BE139" s="114">
        <f>IF(U139="základná",N139,0)</f>
        <v>0</v>
      </c>
      <c r="BF139" s="114">
        <f>IF(U139="znížená",N139,0)</f>
        <v>0</v>
      </c>
      <c r="BG139" s="114">
        <f>IF(U139="zákl. prenesená",N139,0)</f>
        <v>0</v>
      </c>
      <c r="BH139" s="114">
        <f>IF(U139="zníž. prenesená",N139,0)</f>
        <v>0</v>
      </c>
      <c r="BI139" s="114">
        <f>IF(U139="nulová",N139,0)</f>
        <v>0</v>
      </c>
      <c r="BJ139" s="18" t="s">
        <v>85</v>
      </c>
      <c r="BK139" s="174">
        <f>ROUND(L139*K139,3)</f>
        <v>0</v>
      </c>
      <c r="BL139" s="18" t="s">
        <v>158</v>
      </c>
      <c r="BM139" s="18" t="s">
        <v>309</v>
      </c>
    </row>
    <row r="140" spans="2:65" s="11" customFormat="1" ht="22.5" customHeight="1" x14ac:dyDescent="0.3">
      <c r="B140" s="175"/>
      <c r="C140" s="176"/>
      <c r="D140" s="176"/>
      <c r="E140" s="177" t="s">
        <v>3</v>
      </c>
      <c r="F140" s="282" t="s">
        <v>310</v>
      </c>
      <c r="G140" s="283"/>
      <c r="H140" s="283"/>
      <c r="I140" s="283"/>
      <c r="J140" s="176"/>
      <c r="K140" s="178">
        <v>93</v>
      </c>
      <c r="L140" s="176"/>
      <c r="M140" s="176"/>
      <c r="N140" s="176"/>
      <c r="O140" s="176"/>
      <c r="P140" s="176"/>
      <c r="Q140" s="176"/>
      <c r="R140" s="179"/>
      <c r="T140" s="180"/>
      <c r="U140" s="176"/>
      <c r="V140" s="176"/>
      <c r="W140" s="176"/>
      <c r="X140" s="176"/>
      <c r="Y140" s="176"/>
      <c r="Z140" s="176"/>
      <c r="AA140" s="181"/>
      <c r="AT140" s="182" t="s">
        <v>161</v>
      </c>
      <c r="AU140" s="182" t="s">
        <v>85</v>
      </c>
      <c r="AV140" s="11" t="s">
        <v>85</v>
      </c>
      <c r="AW140" s="11" t="s">
        <v>31</v>
      </c>
      <c r="AX140" s="11" t="s">
        <v>80</v>
      </c>
      <c r="AY140" s="182" t="s">
        <v>153</v>
      </c>
    </row>
    <row r="141" spans="2:65" s="1" customFormat="1" ht="22.5" customHeight="1" x14ac:dyDescent="0.3">
      <c r="B141" s="137"/>
      <c r="C141" s="195" t="s">
        <v>177</v>
      </c>
      <c r="D141" s="195" t="s">
        <v>311</v>
      </c>
      <c r="E141" s="196" t="s">
        <v>312</v>
      </c>
      <c r="F141" s="302" t="s">
        <v>313</v>
      </c>
      <c r="G141" s="303"/>
      <c r="H141" s="303"/>
      <c r="I141" s="303"/>
      <c r="J141" s="197" t="s">
        <v>262</v>
      </c>
      <c r="K141" s="198">
        <v>93</v>
      </c>
      <c r="L141" s="304">
        <v>0</v>
      </c>
      <c r="M141" s="303"/>
      <c r="N141" s="305">
        <f>ROUND(L141*K141,3)</f>
        <v>0</v>
      </c>
      <c r="O141" s="279"/>
      <c r="P141" s="279"/>
      <c r="Q141" s="279"/>
      <c r="R141" s="139"/>
      <c r="T141" s="171" t="s">
        <v>3</v>
      </c>
      <c r="U141" s="44" t="s">
        <v>42</v>
      </c>
      <c r="V141" s="36"/>
      <c r="W141" s="172">
        <f>V141*K141</f>
        <v>0</v>
      </c>
      <c r="X141" s="172">
        <v>0</v>
      </c>
      <c r="Y141" s="172">
        <f>X141*K141</f>
        <v>0</v>
      </c>
      <c r="Z141" s="172">
        <v>0</v>
      </c>
      <c r="AA141" s="173">
        <f>Z141*K141</f>
        <v>0</v>
      </c>
      <c r="AR141" s="18" t="s">
        <v>192</v>
      </c>
      <c r="AT141" s="18" t="s">
        <v>311</v>
      </c>
      <c r="AU141" s="18" t="s">
        <v>85</v>
      </c>
      <c r="AY141" s="18" t="s">
        <v>153</v>
      </c>
      <c r="BE141" s="114">
        <f>IF(U141="základná",N141,0)</f>
        <v>0</v>
      </c>
      <c r="BF141" s="114">
        <f>IF(U141="znížená",N141,0)</f>
        <v>0</v>
      </c>
      <c r="BG141" s="114">
        <f>IF(U141="zákl. prenesená",N141,0)</f>
        <v>0</v>
      </c>
      <c r="BH141" s="114">
        <f>IF(U141="zníž. prenesená",N141,0)</f>
        <v>0</v>
      </c>
      <c r="BI141" s="114">
        <f>IF(U141="nulová",N141,0)</f>
        <v>0</v>
      </c>
      <c r="BJ141" s="18" t="s">
        <v>85</v>
      </c>
      <c r="BK141" s="174">
        <f>ROUND(L141*K141,3)</f>
        <v>0</v>
      </c>
      <c r="BL141" s="18" t="s">
        <v>158</v>
      </c>
      <c r="BM141" s="18" t="s">
        <v>314</v>
      </c>
    </row>
    <row r="142" spans="2:65" s="1" customFormat="1" ht="30" customHeight="1" x14ac:dyDescent="0.3">
      <c r="B142" s="35"/>
      <c r="C142" s="36"/>
      <c r="D142" s="36"/>
      <c r="E142" s="36"/>
      <c r="F142" s="306" t="s">
        <v>315</v>
      </c>
      <c r="G142" s="236"/>
      <c r="H142" s="236"/>
      <c r="I142" s="236"/>
      <c r="J142" s="36"/>
      <c r="K142" s="36"/>
      <c r="L142" s="36"/>
      <c r="M142" s="36"/>
      <c r="N142" s="36"/>
      <c r="O142" s="36"/>
      <c r="P142" s="36"/>
      <c r="Q142" s="36"/>
      <c r="R142" s="37"/>
      <c r="T142" s="74"/>
      <c r="U142" s="36"/>
      <c r="V142" s="36"/>
      <c r="W142" s="36"/>
      <c r="X142" s="36"/>
      <c r="Y142" s="36"/>
      <c r="Z142" s="36"/>
      <c r="AA142" s="75"/>
      <c r="AT142" s="18" t="s">
        <v>316</v>
      </c>
      <c r="AU142" s="18" t="s">
        <v>85</v>
      </c>
    </row>
    <row r="143" spans="2:65" s="10" customFormat="1" ht="29.85" customHeight="1" x14ac:dyDescent="0.3">
      <c r="B143" s="155"/>
      <c r="C143" s="156"/>
      <c r="D143" s="165" t="s">
        <v>292</v>
      </c>
      <c r="E143" s="165"/>
      <c r="F143" s="165"/>
      <c r="G143" s="165"/>
      <c r="H143" s="165"/>
      <c r="I143" s="165"/>
      <c r="J143" s="165"/>
      <c r="K143" s="165"/>
      <c r="L143" s="165"/>
      <c r="M143" s="165"/>
      <c r="N143" s="294">
        <f>BK143</f>
        <v>0</v>
      </c>
      <c r="O143" s="295"/>
      <c r="P143" s="295"/>
      <c r="Q143" s="295"/>
      <c r="R143" s="158"/>
      <c r="T143" s="159"/>
      <c r="U143" s="156"/>
      <c r="V143" s="156"/>
      <c r="W143" s="160">
        <f>SUM(W144:W169)</f>
        <v>0</v>
      </c>
      <c r="X143" s="156"/>
      <c r="Y143" s="160">
        <f>SUM(Y144:Y169)</f>
        <v>101.94017000000001</v>
      </c>
      <c r="Z143" s="156"/>
      <c r="AA143" s="161">
        <f>SUM(AA144:AA169)</f>
        <v>0</v>
      </c>
      <c r="AR143" s="162" t="s">
        <v>80</v>
      </c>
      <c r="AT143" s="163" t="s">
        <v>74</v>
      </c>
      <c r="AU143" s="163" t="s">
        <v>80</v>
      </c>
      <c r="AY143" s="162" t="s">
        <v>153</v>
      </c>
      <c r="BK143" s="164">
        <f>SUM(BK144:BK169)</f>
        <v>0</v>
      </c>
    </row>
    <row r="144" spans="2:65" s="1" customFormat="1" ht="31.5" customHeight="1" x14ac:dyDescent="0.3">
      <c r="B144" s="137"/>
      <c r="C144" s="166" t="s">
        <v>181</v>
      </c>
      <c r="D144" s="166" t="s">
        <v>154</v>
      </c>
      <c r="E144" s="167" t="s">
        <v>317</v>
      </c>
      <c r="F144" s="278" t="s">
        <v>318</v>
      </c>
      <c r="G144" s="279"/>
      <c r="H144" s="279"/>
      <c r="I144" s="279"/>
      <c r="J144" s="168" t="s">
        <v>157</v>
      </c>
      <c r="K144" s="169">
        <v>188</v>
      </c>
      <c r="L144" s="280">
        <v>0</v>
      </c>
      <c r="M144" s="279"/>
      <c r="N144" s="281">
        <f>ROUND(L144*K144,3)</f>
        <v>0</v>
      </c>
      <c r="O144" s="279"/>
      <c r="P144" s="279"/>
      <c r="Q144" s="279"/>
      <c r="R144" s="139"/>
      <c r="T144" s="171" t="s">
        <v>3</v>
      </c>
      <c r="U144" s="44" t="s">
        <v>42</v>
      </c>
      <c r="V144" s="36"/>
      <c r="W144" s="172">
        <f>V144*K144</f>
        <v>0</v>
      </c>
      <c r="X144" s="172">
        <v>6.1850000000000002E-2</v>
      </c>
      <c r="Y144" s="172">
        <f>X144*K144</f>
        <v>11.627800000000001</v>
      </c>
      <c r="Z144" s="172">
        <v>0</v>
      </c>
      <c r="AA144" s="173">
        <f>Z144*K144</f>
        <v>0</v>
      </c>
      <c r="AR144" s="18" t="s">
        <v>158</v>
      </c>
      <c r="AT144" s="18" t="s">
        <v>154</v>
      </c>
      <c r="AU144" s="18" t="s">
        <v>85</v>
      </c>
      <c r="AY144" s="18" t="s">
        <v>153</v>
      </c>
      <c r="BE144" s="114">
        <f>IF(U144="základná",N144,0)</f>
        <v>0</v>
      </c>
      <c r="BF144" s="114">
        <f>IF(U144="znížená",N144,0)</f>
        <v>0</v>
      </c>
      <c r="BG144" s="114">
        <f>IF(U144="zákl. prenesená",N144,0)</f>
        <v>0</v>
      </c>
      <c r="BH144" s="114">
        <f>IF(U144="zníž. prenesená",N144,0)</f>
        <v>0</v>
      </c>
      <c r="BI144" s="114">
        <f>IF(U144="nulová",N144,0)</f>
        <v>0</v>
      </c>
      <c r="BJ144" s="18" t="s">
        <v>85</v>
      </c>
      <c r="BK144" s="174">
        <f>ROUND(L144*K144,3)</f>
        <v>0</v>
      </c>
      <c r="BL144" s="18" t="s">
        <v>158</v>
      </c>
      <c r="BM144" s="18" t="s">
        <v>319</v>
      </c>
    </row>
    <row r="145" spans="2:65" s="11" customFormat="1" ht="22.5" customHeight="1" x14ac:dyDescent="0.3">
      <c r="B145" s="175"/>
      <c r="C145" s="176"/>
      <c r="D145" s="176"/>
      <c r="E145" s="177" t="s">
        <v>3</v>
      </c>
      <c r="F145" s="282" t="s">
        <v>283</v>
      </c>
      <c r="G145" s="283"/>
      <c r="H145" s="283"/>
      <c r="I145" s="283"/>
      <c r="J145" s="176"/>
      <c r="K145" s="178">
        <v>188</v>
      </c>
      <c r="L145" s="176"/>
      <c r="M145" s="176"/>
      <c r="N145" s="176"/>
      <c r="O145" s="176"/>
      <c r="P145" s="176"/>
      <c r="Q145" s="176"/>
      <c r="R145" s="179"/>
      <c r="T145" s="180"/>
      <c r="U145" s="176"/>
      <c r="V145" s="176"/>
      <c r="W145" s="176"/>
      <c r="X145" s="176"/>
      <c r="Y145" s="176"/>
      <c r="Z145" s="176"/>
      <c r="AA145" s="181"/>
      <c r="AT145" s="182" t="s">
        <v>161</v>
      </c>
      <c r="AU145" s="182" t="s">
        <v>85</v>
      </c>
      <c r="AV145" s="11" t="s">
        <v>85</v>
      </c>
      <c r="AW145" s="11" t="s">
        <v>31</v>
      </c>
      <c r="AX145" s="11" t="s">
        <v>80</v>
      </c>
      <c r="AY145" s="182" t="s">
        <v>153</v>
      </c>
    </row>
    <row r="146" spans="2:65" s="1" customFormat="1" ht="31.5" customHeight="1" x14ac:dyDescent="0.3">
      <c r="B146" s="137"/>
      <c r="C146" s="166" t="s">
        <v>187</v>
      </c>
      <c r="D146" s="166" t="s">
        <v>154</v>
      </c>
      <c r="E146" s="167" t="s">
        <v>320</v>
      </c>
      <c r="F146" s="278" t="s">
        <v>321</v>
      </c>
      <c r="G146" s="279"/>
      <c r="H146" s="279"/>
      <c r="I146" s="279"/>
      <c r="J146" s="168" t="s">
        <v>157</v>
      </c>
      <c r="K146" s="169">
        <v>188</v>
      </c>
      <c r="L146" s="280">
        <v>0</v>
      </c>
      <c r="M146" s="279"/>
      <c r="N146" s="281">
        <f>ROUND(L146*K146,3)</f>
        <v>0</v>
      </c>
      <c r="O146" s="279"/>
      <c r="P146" s="279"/>
      <c r="Q146" s="279"/>
      <c r="R146" s="139"/>
      <c r="T146" s="171" t="s">
        <v>3</v>
      </c>
      <c r="U146" s="44" t="s">
        <v>42</v>
      </c>
      <c r="V146" s="36"/>
      <c r="W146" s="172">
        <f>V146*K146</f>
        <v>0</v>
      </c>
      <c r="X146" s="172">
        <v>0.33445999999999998</v>
      </c>
      <c r="Y146" s="172">
        <f>X146*K146</f>
        <v>62.878479999999996</v>
      </c>
      <c r="Z146" s="172">
        <v>0</v>
      </c>
      <c r="AA146" s="173">
        <f>Z146*K146</f>
        <v>0</v>
      </c>
      <c r="AR146" s="18" t="s">
        <v>158</v>
      </c>
      <c r="AT146" s="18" t="s">
        <v>154</v>
      </c>
      <c r="AU146" s="18" t="s">
        <v>85</v>
      </c>
      <c r="AY146" s="18" t="s">
        <v>153</v>
      </c>
      <c r="BE146" s="114">
        <f>IF(U146="základná",N146,0)</f>
        <v>0</v>
      </c>
      <c r="BF146" s="114">
        <f>IF(U146="znížená",N146,0)</f>
        <v>0</v>
      </c>
      <c r="BG146" s="114">
        <f>IF(U146="zákl. prenesená",N146,0)</f>
        <v>0</v>
      </c>
      <c r="BH146" s="114">
        <f>IF(U146="zníž. prenesená",N146,0)</f>
        <v>0</v>
      </c>
      <c r="BI146" s="114">
        <f>IF(U146="nulová",N146,0)</f>
        <v>0</v>
      </c>
      <c r="BJ146" s="18" t="s">
        <v>85</v>
      </c>
      <c r="BK146" s="174">
        <f>ROUND(L146*K146,3)</f>
        <v>0</v>
      </c>
      <c r="BL146" s="18" t="s">
        <v>158</v>
      </c>
      <c r="BM146" s="18" t="s">
        <v>322</v>
      </c>
    </row>
    <row r="147" spans="2:65" s="11" customFormat="1" ht="22.5" customHeight="1" x14ac:dyDescent="0.3">
      <c r="B147" s="175"/>
      <c r="C147" s="176"/>
      <c r="D147" s="176"/>
      <c r="E147" s="177" t="s">
        <v>3</v>
      </c>
      <c r="F147" s="282" t="s">
        <v>283</v>
      </c>
      <c r="G147" s="283"/>
      <c r="H147" s="283"/>
      <c r="I147" s="283"/>
      <c r="J147" s="176"/>
      <c r="K147" s="178">
        <v>188</v>
      </c>
      <c r="L147" s="176"/>
      <c r="M147" s="176"/>
      <c r="N147" s="176"/>
      <c r="O147" s="176"/>
      <c r="P147" s="176"/>
      <c r="Q147" s="176"/>
      <c r="R147" s="179"/>
      <c r="T147" s="180"/>
      <c r="U147" s="176"/>
      <c r="V147" s="176"/>
      <c r="W147" s="176"/>
      <c r="X147" s="176"/>
      <c r="Y147" s="176"/>
      <c r="Z147" s="176"/>
      <c r="AA147" s="181"/>
      <c r="AT147" s="182" t="s">
        <v>161</v>
      </c>
      <c r="AU147" s="182" t="s">
        <v>85</v>
      </c>
      <c r="AV147" s="11" t="s">
        <v>85</v>
      </c>
      <c r="AW147" s="11" t="s">
        <v>31</v>
      </c>
      <c r="AX147" s="11" t="s">
        <v>80</v>
      </c>
      <c r="AY147" s="182" t="s">
        <v>153</v>
      </c>
    </row>
    <row r="148" spans="2:65" s="1" customFormat="1" ht="31.5" customHeight="1" x14ac:dyDescent="0.3">
      <c r="B148" s="137"/>
      <c r="C148" s="166" t="s">
        <v>192</v>
      </c>
      <c r="D148" s="166" t="s">
        <v>154</v>
      </c>
      <c r="E148" s="167" t="s">
        <v>323</v>
      </c>
      <c r="F148" s="278" t="s">
        <v>324</v>
      </c>
      <c r="G148" s="279"/>
      <c r="H148" s="279"/>
      <c r="I148" s="279"/>
      <c r="J148" s="168" t="s">
        <v>157</v>
      </c>
      <c r="K148" s="169">
        <v>1226</v>
      </c>
      <c r="L148" s="280">
        <v>0</v>
      </c>
      <c r="M148" s="279"/>
      <c r="N148" s="281">
        <f>ROUND(L148*K148,3)</f>
        <v>0</v>
      </c>
      <c r="O148" s="279"/>
      <c r="P148" s="279"/>
      <c r="Q148" s="279"/>
      <c r="R148" s="139"/>
      <c r="T148" s="171" t="s">
        <v>3</v>
      </c>
      <c r="U148" s="44" t="s">
        <v>42</v>
      </c>
      <c r="V148" s="36"/>
      <c r="W148" s="172">
        <f>V148*K148</f>
        <v>0</v>
      </c>
      <c r="X148" s="172">
        <v>0</v>
      </c>
      <c r="Y148" s="172">
        <f>X148*K148</f>
        <v>0</v>
      </c>
      <c r="Z148" s="172">
        <v>0</v>
      </c>
      <c r="AA148" s="173">
        <f>Z148*K148</f>
        <v>0</v>
      </c>
      <c r="AR148" s="18" t="s">
        <v>158</v>
      </c>
      <c r="AT148" s="18" t="s">
        <v>154</v>
      </c>
      <c r="AU148" s="18" t="s">
        <v>85</v>
      </c>
      <c r="AY148" s="18" t="s">
        <v>153</v>
      </c>
      <c r="BE148" s="114">
        <f>IF(U148="základná",N148,0)</f>
        <v>0</v>
      </c>
      <c r="BF148" s="114">
        <f>IF(U148="znížená",N148,0)</f>
        <v>0</v>
      </c>
      <c r="BG148" s="114">
        <f>IF(U148="zákl. prenesená",N148,0)</f>
        <v>0</v>
      </c>
      <c r="BH148" s="114">
        <f>IF(U148="zníž. prenesená",N148,0)</f>
        <v>0</v>
      </c>
      <c r="BI148" s="114">
        <f>IF(U148="nulová",N148,0)</f>
        <v>0</v>
      </c>
      <c r="BJ148" s="18" t="s">
        <v>85</v>
      </c>
      <c r="BK148" s="174">
        <f>ROUND(L148*K148,3)</f>
        <v>0</v>
      </c>
      <c r="BL148" s="18" t="s">
        <v>158</v>
      </c>
      <c r="BM148" s="18" t="s">
        <v>325</v>
      </c>
    </row>
    <row r="149" spans="2:65" s="11" customFormat="1" ht="22.5" customHeight="1" x14ac:dyDescent="0.3">
      <c r="B149" s="175"/>
      <c r="C149" s="176"/>
      <c r="D149" s="176"/>
      <c r="E149" s="177" t="s">
        <v>3</v>
      </c>
      <c r="F149" s="282" t="s">
        <v>282</v>
      </c>
      <c r="G149" s="283"/>
      <c r="H149" s="283"/>
      <c r="I149" s="283"/>
      <c r="J149" s="176"/>
      <c r="K149" s="178">
        <v>657</v>
      </c>
      <c r="L149" s="176"/>
      <c r="M149" s="176"/>
      <c r="N149" s="176"/>
      <c r="O149" s="176"/>
      <c r="P149" s="176"/>
      <c r="Q149" s="176"/>
      <c r="R149" s="179"/>
      <c r="T149" s="180"/>
      <c r="U149" s="176"/>
      <c r="V149" s="176"/>
      <c r="W149" s="176"/>
      <c r="X149" s="176"/>
      <c r="Y149" s="176"/>
      <c r="Z149" s="176"/>
      <c r="AA149" s="181"/>
      <c r="AT149" s="182" t="s">
        <v>161</v>
      </c>
      <c r="AU149" s="182" t="s">
        <v>85</v>
      </c>
      <c r="AV149" s="11" t="s">
        <v>85</v>
      </c>
      <c r="AW149" s="11" t="s">
        <v>31</v>
      </c>
      <c r="AX149" s="11" t="s">
        <v>75</v>
      </c>
      <c r="AY149" s="182" t="s">
        <v>153</v>
      </c>
    </row>
    <row r="150" spans="2:65" s="13" customFormat="1" ht="22.5" customHeight="1" x14ac:dyDescent="0.3">
      <c r="B150" s="199"/>
      <c r="C150" s="200"/>
      <c r="D150" s="200"/>
      <c r="E150" s="201" t="s">
        <v>281</v>
      </c>
      <c r="F150" s="307" t="s">
        <v>326</v>
      </c>
      <c r="G150" s="308"/>
      <c r="H150" s="308"/>
      <c r="I150" s="308"/>
      <c r="J150" s="200"/>
      <c r="K150" s="202">
        <v>657</v>
      </c>
      <c r="L150" s="200"/>
      <c r="M150" s="200"/>
      <c r="N150" s="200"/>
      <c r="O150" s="200"/>
      <c r="P150" s="200"/>
      <c r="Q150" s="200"/>
      <c r="R150" s="203"/>
      <c r="T150" s="204"/>
      <c r="U150" s="200"/>
      <c r="V150" s="200"/>
      <c r="W150" s="200"/>
      <c r="X150" s="200"/>
      <c r="Y150" s="200"/>
      <c r="Z150" s="200"/>
      <c r="AA150" s="205"/>
      <c r="AT150" s="206" t="s">
        <v>161</v>
      </c>
      <c r="AU150" s="206" t="s">
        <v>85</v>
      </c>
      <c r="AV150" s="13" t="s">
        <v>168</v>
      </c>
      <c r="AW150" s="13" t="s">
        <v>31</v>
      </c>
      <c r="AX150" s="13" t="s">
        <v>75</v>
      </c>
      <c r="AY150" s="206" t="s">
        <v>153</v>
      </c>
    </row>
    <row r="151" spans="2:65" s="11" customFormat="1" ht="22.5" customHeight="1" x14ac:dyDescent="0.3">
      <c r="B151" s="175"/>
      <c r="C151" s="176"/>
      <c r="D151" s="176"/>
      <c r="E151" s="177" t="s">
        <v>3</v>
      </c>
      <c r="F151" s="284" t="s">
        <v>284</v>
      </c>
      <c r="G151" s="283"/>
      <c r="H151" s="283"/>
      <c r="I151" s="283"/>
      <c r="J151" s="176"/>
      <c r="K151" s="178">
        <v>188</v>
      </c>
      <c r="L151" s="176"/>
      <c r="M151" s="176"/>
      <c r="N151" s="176"/>
      <c r="O151" s="176"/>
      <c r="P151" s="176"/>
      <c r="Q151" s="176"/>
      <c r="R151" s="179"/>
      <c r="T151" s="180"/>
      <c r="U151" s="176"/>
      <c r="V151" s="176"/>
      <c r="W151" s="176"/>
      <c r="X151" s="176"/>
      <c r="Y151" s="176"/>
      <c r="Z151" s="176"/>
      <c r="AA151" s="181"/>
      <c r="AT151" s="182" t="s">
        <v>161</v>
      </c>
      <c r="AU151" s="182" t="s">
        <v>85</v>
      </c>
      <c r="AV151" s="11" t="s">
        <v>85</v>
      </c>
      <c r="AW151" s="11" t="s">
        <v>31</v>
      </c>
      <c r="AX151" s="11" t="s">
        <v>75</v>
      </c>
      <c r="AY151" s="182" t="s">
        <v>153</v>
      </c>
    </row>
    <row r="152" spans="2:65" s="13" customFormat="1" ht="22.5" customHeight="1" x14ac:dyDescent="0.3">
      <c r="B152" s="199"/>
      <c r="C152" s="200"/>
      <c r="D152" s="200"/>
      <c r="E152" s="201" t="s">
        <v>283</v>
      </c>
      <c r="F152" s="307" t="s">
        <v>326</v>
      </c>
      <c r="G152" s="308"/>
      <c r="H152" s="308"/>
      <c r="I152" s="308"/>
      <c r="J152" s="200"/>
      <c r="K152" s="202">
        <v>188</v>
      </c>
      <c r="L152" s="200"/>
      <c r="M152" s="200"/>
      <c r="N152" s="200"/>
      <c r="O152" s="200"/>
      <c r="P152" s="200"/>
      <c r="Q152" s="200"/>
      <c r="R152" s="203"/>
      <c r="T152" s="204"/>
      <c r="U152" s="200"/>
      <c r="V152" s="200"/>
      <c r="W152" s="200"/>
      <c r="X152" s="200"/>
      <c r="Y152" s="200"/>
      <c r="Z152" s="200"/>
      <c r="AA152" s="205"/>
      <c r="AT152" s="206" t="s">
        <v>161</v>
      </c>
      <c r="AU152" s="206" t="s">
        <v>85</v>
      </c>
      <c r="AV152" s="13" t="s">
        <v>168</v>
      </c>
      <c r="AW152" s="13" t="s">
        <v>31</v>
      </c>
      <c r="AX152" s="13" t="s">
        <v>75</v>
      </c>
      <c r="AY152" s="206" t="s">
        <v>153</v>
      </c>
    </row>
    <row r="153" spans="2:65" s="11" customFormat="1" ht="22.5" customHeight="1" x14ac:dyDescent="0.3">
      <c r="B153" s="175"/>
      <c r="C153" s="176"/>
      <c r="D153" s="176"/>
      <c r="E153" s="177" t="s">
        <v>3</v>
      </c>
      <c r="F153" s="284" t="s">
        <v>286</v>
      </c>
      <c r="G153" s="283"/>
      <c r="H153" s="283"/>
      <c r="I153" s="283"/>
      <c r="J153" s="176"/>
      <c r="K153" s="178">
        <v>381</v>
      </c>
      <c r="L153" s="176"/>
      <c r="M153" s="176"/>
      <c r="N153" s="176"/>
      <c r="O153" s="176"/>
      <c r="P153" s="176"/>
      <c r="Q153" s="176"/>
      <c r="R153" s="179"/>
      <c r="T153" s="180"/>
      <c r="U153" s="176"/>
      <c r="V153" s="176"/>
      <c r="W153" s="176"/>
      <c r="X153" s="176"/>
      <c r="Y153" s="176"/>
      <c r="Z153" s="176"/>
      <c r="AA153" s="181"/>
      <c r="AT153" s="182" t="s">
        <v>161</v>
      </c>
      <c r="AU153" s="182" t="s">
        <v>85</v>
      </c>
      <c r="AV153" s="11" t="s">
        <v>85</v>
      </c>
      <c r="AW153" s="11" t="s">
        <v>31</v>
      </c>
      <c r="AX153" s="11" t="s">
        <v>75</v>
      </c>
      <c r="AY153" s="182" t="s">
        <v>153</v>
      </c>
    </row>
    <row r="154" spans="2:65" s="13" customFormat="1" ht="22.5" customHeight="1" x14ac:dyDescent="0.3">
      <c r="B154" s="199"/>
      <c r="C154" s="200"/>
      <c r="D154" s="200"/>
      <c r="E154" s="201" t="s">
        <v>285</v>
      </c>
      <c r="F154" s="307" t="s">
        <v>326</v>
      </c>
      <c r="G154" s="308"/>
      <c r="H154" s="308"/>
      <c r="I154" s="308"/>
      <c r="J154" s="200"/>
      <c r="K154" s="202">
        <v>381</v>
      </c>
      <c r="L154" s="200"/>
      <c r="M154" s="200"/>
      <c r="N154" s="200"/>
      <c r="O154" s="200"/>
      <c r="P154" s="200"/>
      <c r="Q154" s="200"/>
      <c r="R154" s="203"/>
      <c r="T154" s="204"/>
      <c r="U154" s="200"/>
      <c r="V154" s="200"/>
      <c r="W154" s="200"/>
      <c r="X154" s="200"/>
      <c r="Y154" s="200"/>
      <c r="Z154" s="200"/>
      <c r="AA154" s="205"/>
      <c r="AT154" s="206" t="s">
        <v>161</v>
      </c>
      <c r="AU154" s="206" t="s">
        <v>85</v>
      </c>
      <c r="AV154" s="13" t="s">
        <v>168</v>
      </c>
      <c r="AW154" s="13" t="s">
        <v>31</v>
      </c>
      <c r="AX154" s="13" t="s">
        <v>75</v>
      </c>
      <c r="AY154" s="206" t="s">
        <v>153</v>
      </c>
    </row>
    <row r="155" spans="2:65" s="12" customFormat="1" ht="22.5" customHeight="1" x14ac:dyDescent="0.3">
      <c r="B155" s="183"/>
      <c r="C155" s="184"/>
      <c r="D155" s="184"/>
      <c r="E155" s="185" t="s">
        <v>3</v>
      </c>
      <c r="F155" s="285" t="s">
        <v>167</v>
      </c>
      <c r="G155" s="286"/>
      <c r="H155" s="286"/>
      <c r="I155" s="286"/>
      <c r="J155" s="184"/>
      <c r="K155" s="186">
        <v>1226</v>
      </c>
      <c r="L155" s="184"/>
      <c r="M155" s="184"/>
      <c r="N155" s="184"/>
      <c r="O155" s="184"/>
      <c r="P155" s="184"/>
      <c r="Q155" s="184"/>
      <c r="R155" s="187"/>
      <c r="T155" s="188"/>
      <c r="U155" s="184"/>
      <c r="V155" s="184"/>
      <c r="W155" s="184"/>
      <c r="X155" s="184"/>
      <c r="Y155" s="184"/>
      <c r="Z155" s="184"/>
      <c r="AA155" s="189"/>
      <c r="AT155" s="190" t="s">
        <v>161</v>
      </c>
      <c r="AU155" s="190" t="s">
        <v>85</v>
      </c>
      <c r="AV155" s="12" t="s">
        <v>158</v>
      </c>
      <c r="AW155" s="12" t="s">
        <v>31</v>
      </c>
      <c r="AX155" s="12" t="s">
        <v>80</v>
      </c>
      <c r="AY155" s="190" t="s">
        <v>153</v>
      </c>
    </row>
    <row r="156" spans="2:65" s="1" customFormat="1" ht="22.5" customHeight="1" x14ac:dyDescent="0.3">
      <c r="B156" s="137"/>
      <c r="C156" s="195" t="s">
        <v>196</v>
      </c>
      <c r="D156" s="195" t="s">
        <v>311</v>
      </c>
      <c r="E156" s="196" t="s">
        <v>327</v>
      </c>
      <c r="F156" s="302" t="s">
        <v>328</v>
      </c>
      <c r="G156" s="303"/>
      <c r="H156" s="303"/>
      <c r="I156" s="303"/>
      <c r="J156" s="197" t="s">
        <v>271</v>
      </c>
      <c r="K156" s="198">
        <v>13351.14</v>
      </c>
      <c r="L156" s="304">
        <v>0</v>
      </c>
      <c r="M156" s="303"/>
      <c r="N156" s="305">
        <f>ROUND(L156*K156,3)</f>
        <v>0</v>
      </c>
      <c r="O156" s="279"/>
      <c r="P156" s="279"/>
      <c r="Q156" s="279"/>
      <c r="R156" s="139"/>
      <c r="T156" s="171" t="s">
        <v>3</v>
      </c>
      <c r="U156" s="44" t="s">
        <v>42</v>
      </c>
      <c r="V156" s="36"/>
      <c r="W156" s="172">
        <f>V156*K156</f>
        <v>0</v>
      </c>
      <c r="X156" s="172">
        <v>1E-3</v>
      </c>
      <c r="Y156" s="172">
        <f>X156*K156</f>
        <v>13.351139999999999</v>
      </c>
      <c r="Z156" s="172">
        <v>0</v>
      </c>
      <c r="AA156" s="173">
        <f>Z156*K156</f>
        <v>0</v>
      </c>
      <c r="AR156" s="18" t="s">
        <v>192</v>
      </c>
      <c r="AT156" s="18" t="s">
        <v>311</v>
      </c>
      <c r="AU156" s="18" t="s">
        <v>85</v>
      </c>
      <c r="AY156" s="18" t="s">
        <v>153</v>
      </c>
      <c r="BE156" s="114">
        <f>IF(U156="základná",N156,0)</f>
        <v>0</v>
      </c>
      <c r="BF156" s="114">
        <f>IF(U156="znížená",N156,0)</f>
        <v>0</v>
      </c>
      <c r="BG156" s="114">
        <f>IF(U156="zákl. prenesená",N156,0)</f>
        <v>0</v>
      </c>
      <c r="BH156" s="114">
        <f>IF(U156="zníž. prenesená",N156,0)</f>
        <v>0</v>
      </c>
      <c r="BI156" s="114">
        <f>IF(U156="nulová",N156,0)</f>
        <v>0</v>
      </c>
      <c r="BJ156" s="18" t="s">
        <v>85</v>
      </c>
      <c r="BK156" s="174">
        <f>ROUND(L156*K156,3)</f>
        <v>0</v>
      </c>
      <c r="BL156" s="18" t="s">
        <v>158</v>
      </c>
      <c r="BM156" s="18" t="s">
        <v>329</v>
      </c>
    </row>
    <row r="157" spans="2:65" s="1" customFormat="1" ht="22.5" customHeight="1" x14ac:dyDescent="0.3">
      <c r="B157" s="137"/>
      <c r="C157" s="166" t="s">
        <v>200</v>
      </c>
      <c r="D157" s="166" t="s">
        <v>154</v>
      </c>
      <c r="E157" s="167" t="s">
        <v>330</v>
      </c>
      <c r="F157" s="278" t="s">
        <v>331</v>
      </c>
      <c r="G157" s="279"/>
      <c r="H157" s="279"/>
      <c r="I157" s="279"/>
      <c r="J157" s="168" t="s">
        <v>304</v>
      </c>
      <c r="K157" s="169">
        <v>1</v>
      </c>
      <c r="L157" s="280">
        <v>0</v>
      </c>
      <c r="M157" s="279"/>
      <c r="N157" s="281">
        <f>ROUND(L157*K157,3)</f>
        <v>0</v>
      </c>
      <c r="O157" s="279"/>
      <c r="P157" s="279"/>
      <c r="Q157" s="279"/>
      <c r="R157" s="139"/>
      <c r="T157" s="171" t="s">
        <v>3</v>
      </c>
      <c r="U157" s="44" t="s">
        <v>42</v>
      </c>
      <c r="V157" s="36"/>
      <c r="W157" s="172">
        <f>V157*K157</f>
        <v>0</v>
      </c>
      <c r="X157" s="172">
        <v>0</v>
      </c>
      <c r="Y157" s="172">
        <f>X157*K157</f>
        <v>0</v>
      </c>
      <c r="Z157" s="172">
        <v>0</v>
      </c>
      <c r="AA157" s="173">
        <f>Z157*K157</f>
        <v>0</v>
      </c>
      <c r="AR157" s="18" t="s">
        <v>158</v>
      </c>
      <c r="AT157" s="18" t="s">
        <v>154</v>
      </c>
      <c r="AU157" s="18" t="s">
        <v>85</v>
      </c>
      <c r="AY157" s="18" t="s">
        <v>153</v>
      </c>
      <c r="BE157" s="114">
        <f>IF(U157="základná",N157,0)</f>
        <v>0</v>
      </c>
      <c r="BF157" s="114">
        <f>IF(U157="znížená",N157,0)</f>
        <v>0</v>
      </c>
      <c r="BG157" s="114">
        <f>IF(U157="zákl. prenesená",N157,0)</f>
        <v>0</v>
      </c>
      <c r="BH157" s="114">
        <f>IF(U157="zníž. prenesená",N157,0)</f>
        <v>0</v>
      </c>
      <c r="BI157" s="114">
        <f>IF(U157="nulová",N157,0)</f>
        <v>0</v>
      </c>
      <c r="BJ157" s="18" t="s">
        <v>85</v>
      </c>
      <c r="BK157" s="174">
        <f>ROUND(L157*K157,3)</f>
        <v>0</v>
      </c>
      <c r="BL157" s="18" t="s">
        <v>158</v>
      </c>
      <c r="BM157" s="18" t="s">
        <v>332</v>
      </c>
    </row>
    <row r="158" spans="2:65" s="11" customFormat="1" ht="22.5" customHeight="1" x14ac:dyDescent="0.3">
      <c r="B158" s="175"/>
      <c r="C158" s="176"/>
      <c r="D158" s="176"/>
      <c r="E158" s="177" t="s">
        <v>3</v>
      </c>
      <c r="F158" s="282" t="s">
        <v>80</v>
      </c>
      <c r="G158" s="283"/>
      <c r="H158" s="283"/>
      <c r="I158" s="283"/>
      <c r="J158" s="176"/>
      <c r="K158" s="178">
        <v>1</v>
      </c>
      <c r="L158" s="176"/>
      <c r="M158" s="176"/>
      <c r="N158" s="176"/>
      <c r="O158" s="176"/>
      <c r="P158" s="176"/>
      <c r="Q158" s="176"/>
      <c r="R158" s="179"/>
      <c r="T158" s="180"/>
      <c r="U158" s="176"/>
      <c r="V158" s="176"/>
      <c r="W158" s="176"/>
      <c r="X158" s="176"/>
      <c r="Y158" s="176"/>
      <c r="Z158" s="176"/>
      <c r="AA158" s="181"/>
      <c r="AT158" s="182" t="s">
        <v>161</v>
      </c>
      <c r="AU158" s="182" t="s">
        <v>85</v>
      </c>
      <c r="AV158" s="11" t="s">
        <v>85</v>
      </c>
      <c r="AW158" s="11" t="s">
        <v>31</v>
      </c>
      <c r="AX158" s="11" t="s">
        <v>80</v>
      </c>
      <c r="AY158" s="182" t="s">
        <v>153</v>
      </c>
    </row>
    <row r="159" spans="2:65" s="14" customFormat="1" ht="22.5" customHeight="1" x14ac:dyDescent="0.3">
      <c r="B159" s="207"/>
      <c r="C159" s="208"/>
      <c r="D159" s="208"/>
      <c r="E159" s="209" t="s">
        <v>3</v>
      </c>
      <c r="F159" s="309" t="s">
        <v>333</v>
      </c>
      <c r="G159" s="310"/>
      <c r="H159" s="310"/>
      <c r="I159" s="310"/>
      <c r="J159" s="208"/>
      <c r="K159" s="210" t="s">
        <v>3</v>
      </c>
      <c r="L159" s="208"/>
      <c r="M159" s="208"/>
      <c r="N159" s="208"/>
      <c r="O159" s="208"/>
      <c r="P159" s="208"/>
      <c r="Q159" s="208"/>
      <c r="R159" s="211"/>
      <c r="T159" s="212"/>
      <c r="U159" s="208"/>
      <c r="V159" s="208"/>
      <c r="W159" s="208"/>
      <c r="X159" s="208"/>
      <c r="Y159" s="208"/>
      <c r="Z159" s="208"/>
      <c r="AA159" s="213"/>
      <c r="AT159" s="214" t="s">
        <v>161</v>
      </c>
      <c r="AU159" s="214" t="s">
        <v>85</v>
      </c>
      <c r="AV159" s="14" t="s">
        <v>80</v>
      </c>
      <c r="AW159" s="14" t="s">
        <v>31</v>
      </c>
      <c r="AX159" s="14" t="s">
        <v>75</v>
      </c>
      <c r="AY159" s="214" t="s">
        <v>153</v>
      </c>
    </row>
    <row r="160" spans="2:65" s="14" customFormat="1" ht="22.5" customHeight="1" x14ac:dyDescent="0.3">
      <c r="B160" s="207"/>
      <c r="C160" s="208"/>
      <c r="D160" s="208"/>
      <c r="E160" s="209" t="s">
        <v>3</v>
      </c>
      <c r="F160" s="309" t="s">
        <v>334</v>
      </c>
      <c r="G160" s="310"/>
      <c r="H160" s="310"/>
      <c r="I160" s="310"/>
      <c r="J160" s="208"/>
      <c r="K160" s="210" t="s">
        <v>3</v>
      </c>
      <c r="L160" s="208"/>
      <c r="M160" s="208"/>
      <c r="N160" s="208"/>
      <c r="O160" s="208"/>
      <c r="P160" s="208"/>
      <c r="Q160" s="208"/>
      <c r="R160" s="211"/>
      <c r="T160" s="212"/>
      <c r="U160" s="208"/>
      <c r="V160" s="208"/>
      <c r="W160" s="208"/>
      <c r="X160" s="208"/>
      <c r="Y160" s="208"/>
      <c r="Z160" s="208"/>
      <c r="AA160" s="213"/>
      <c r="AT160" s="214" t="s">
        <v>161</v>
      </c>
      <c r="AU160" s="214" t="s">
        <v>85</v>
      </c>
      <c r="AV160" s="14" t="s">
        <v>80</v>
      </c>
      <c r="AW160" s="14" t="s">
        <v>31</v>
      </c>
      <c r="AX160" s="14" t="s">
        <v>75</v>
      </c>
      <c r="AY160" s="214" t="s">
        <v>153</v>
      </c>
    </row>
    <row r="161" spans="2:65" s="14" customFormat="1" ht="22.5" customHeight="1" x14ac:dyDescent="0.3">
      <c r="B161" s="207"/>
      <c r="C161" s="208"/>
      <c r="D161" s="208"/>
      <c r="E161" s="209" t="s">
        <v>3</v>
      </c>
      <c r="F161" s="309" t="s">
        <v>335</v>
      </c>
      <c r="G161" s="310"/>
      <c r="H161" s="310"/>
      <c r="I161" s="310"/>
      <c r="J161" s="208"/>
      <c r="K161" s="210" t="s">
        <v>3</v>
      </c>
      <c r="L161" s="208"/>
      <c r="M161" s="208"/>
      <c r="N161" s="208"/>
      <c r="O161" s="208"/>
      <c r="P161" s="208"/>
      <c r="Q161" s="208"/>
      <c r="R161" s="211"/>
      <c r="T161" s="212"/>
      <c r="U161" s="208"/>
      <c r="V161" s="208"/>
      <c r="W161" s="208"/>
      <c r="X161" s="208"/>
      <c r="Y161" s="208"/>
      <c r="Z161" s="208"/>
      <c r="AA161" s="213"/>
      <c r="AT161" s="214" t="s">
        <v>161</v>
      </c>
      <c r="AU161" s="214" t="s">
        <v>85</v>
      </c>
      <c r="AV161" s="14" t="s">
        <v>80</v>
      </c>
      <c r="AW161" s="14" t="s">
        <v>31</v>
      </c>
      <c r="AX161" s="14" t="s">
        <v>75</v>
      </c>
      <c r="AY161" s="214" t="s">
        <v>153</v>
      </c>
    </row>
    <row r="162" spans="2:65" s="14" customFormat="1" ht="22.5" customHeight="1" x14ac:dyDescent="0.3">
      <c r="B162" s="207"/>
      <c r="C162" s="208"/>
      <c r="D162" s="208"/>
      <c r="E162" s="209" t="s">
        <v>3</v>
      </c>
      <c r="F162" s="309" t="s">
        <v>336</v>
      </c>
      <c r="G162" s="310"/>
      <c r="H162" s="310"/>
      <c r="I162" s="310"/>
      <c r="J162" s="208"/>
      <c r="K162" s="210" t="s">
        <v>3</v>
      </c>
      <c r="L162" s="208"/>
      <c r="M162" s="208"/>
      <c r="N162" s="208"/>
      <c r="O162" s="208"/>
      <c r="P162" s="208"/>
      <c r="Q162" s="208"/>
      <c r="R162" s="211"/>
      <c r="T162" s="212"/>
      <c r="U162" s="208"/>
      <c r="V162" s="208"/>
      <c r="W162" s="208"/>
      <c r="X162" s="208"/>
      <c r="Y162" s="208"/>
      <c r="Z162" s="208"/>
      <c r="AA162" s="213"/>
      <c r="AT162" s="214" t="s">
        <v>161</v>
      </c>
      <c r="AU162" s="214" t="s">
        <v>85</v>
      </c>
      <c r="AV162" s="14" t="s">
        <v>80</v>
      </c>
      <c r="AW162" s="14" t="s">
        <v>31</v>
      </c>
      <c r="AX162" s="14" t="s">
        <v>75</v>
      </c>
      <c r="AY162" s="214" t="s">
        <v>153</v>
      </c>
    </row>
    <row r="163" spans="2:65" s="14" customFormat="1" ht="22.5" customHeight="1" x14ac:dyDescent="0.3">
      <c r="B163" s="207"/>
      <c r="C163" s="208"/>
      <c r="D163" s="208"/>
      <c r="E163" s="209" t="s">
        <v>3</v>
      </c>
      <c r="F163" s="309" t="s">
        <v>337</v>
      </c>
      <c r="G163" s="310"/>
      <c r="H163" s="310"/>
      <c r="I163" s="310"/>
      <c r="J163" s="208"/>
      <c r="K163" s="210" t="s">
        <v>3</v>
      </c>
      <c r="L163" s="208"/>
      <c r="M163" s="208"/>
      <c r="N163" s="208"/>
      <c r="O163" s="208"/>
      <c r="P163" s="208"/>
      <c r="Q163" s="208"/>
      <c r="R163" s="211"/>
      <c r="T163" s="212"/>
      <c r="U163" s="208"/>
      <c r="V163" s="208"/>
      <c r="W163" s="208"/>
      <c r="X163" s="208"/>
      <c r="Y163" s="208"/>
      <c r="Z163" s="208"/>
      <c r="AA163" s="213"/>
      <c r="AT163" s="214" t="s">
        <v>161</v>
      </c>
      <c r="AU163" s="214" t="s">
        <v>85</v>
      </c>
      <c r="AV163" s="14" t="s">
        <v>80</v>
      </c>
      <c r="AW163" s="14" t="s">
        <v>31</v>
      </c>
      <c r="AX163" s="14" t="s">
        <v>75</v>
      </c>
      <c r="AY163" s="214" t="s">
        <v>153</v>
      </c>
    </row>
    <row r="164" spans="2:65" s="14" customFormat="1" ht="22.5" customHeight="1" x14ac:dyDescent="0.3">
      <c r="B164" s="207"/>
      <c r="C164" s="208"/>
      <c r="D164" s="208"/>
      <c r="E164" s="209" t="s">
        <v>3</v>
      </c>
      <c r="F164" s="309" t="s">
        <v>338</v>
      </c>
      <c r="G164" s="310"/>
      <c r="H164" s="310"/>
      <c r="I164" s="310"/>
      <c r="J164" s="208"/>
      <c r="K164" s="210" t="s">
        <v>3</v>
      </c>
      <c r="L164" s="208"/>
      <c r="M164" s="208"/>
      <c r="N164" s="208"/>
      <c r="O164" s="208"/>
      <c r="P164" s="208"/>
      <c r="Q164" s="208"/>
      <c r="R164" s="211"/>
      <c r="T164" s="212"/>
      <c r="U164" s="208"/>
      <c r="V164" s="208"/>
      <c r="W164" s="208"/>
      <c r="X164" s="208"/>
      <c r="Y164" s="208"/>
      <c r="Z164" s="208"/>
      <c r="AA164" s="213"/>
      <c r="AT164" s="214" t="s">
        <v>161</v>
      </c>
      <c r="AU164" s="214" t="s">
        <v>85</v>
      </c>
      <c r="AV164" s="14" t="s">
        <v>80</v>
      </c>
      <c r="AW164" s="14" t="s">
        <v>31</v>
      </c>
      <c r="AX164" s="14" t="s">
        <v>75</v>
      </c>
      <c r="AY164" s="214" t="s">
        <v>153</v>
      </c>
    </row>
    <row r="165" spans="2:65" s="14" customFormat="1" ht="22.5" customHeight="1" x14ac:dyDescent="0.3">
      <c r="B165" s="207"/>
      <c r="C165" s="208"/>
      <c r="D165" s="208"/>
      <c r="E165" s="209" t="s">
        <v>3</v>
      </c>
      <c r="F165" s="309" t="s">
        <v>339</v>
      </c>
      <c r="G165" s="310"/>
      <c r="H165" s="310"/>
      <c r="I165" s="310"/>
      <c r="J165" s="208"/>
      <c r="K165" s="210" t="s">
        <v>3</v>
      </c>
      <c r="L165" s="208"/>
      <c r="M165" s="208"/>
      <c r="N165" s="208"/>
      <c r="O165" s="208"/>
      <c r="P165" s="208"/>
      <c r="Q165" s="208"/>
      <c r="R165" s="211"/>
      <c r="T165" s="212"/>
      <c r="U165" s="208"/>
      <c r="V165" s="208"/>
      <c r="W165" s="208"/>
      <c r="X165" s="208"/>
      <c r="Y165" s="208"/>
      <c r="Z165" s="208"/>
      <c r="AA165" s="213"/>
      <c r="AT165" s="214" t="s">
        <v>161</v>
      </c>
      <c r="AU165" s="214" t="s">
        <v>85</v>
      </c>
      <c r="AV165" s="14" t="s">
        <v>80</v>
      </c>
      <c r="AW165" s="14" t="s">
        <v>31</v>
      </c>
      <c r="AX165" s="14" t="s">
        <v>75</v>
      </c>
      <c r="AY165" s="214" t="s">
        <v>153</v>
      </c>
    </row>
    <row r="166" spans="2:65" s="14" customFormat="1" ht="22.5" customHeight="1" x14ac:dyDescent="0.3">
      <c r="B166" s="207"/>
      <c r="C166" s="208"/>
      <c r="D166" s="208"/>
      <c r="E166" s="209" t="s">
        <v>3</v>
      </c>
      <c r="F166" s="309" t="s">
        <v>340</v>
      </c>
      <c r="G166" s="310"/>
      <c r="H166" s="310"/>
      <c r="I166" s="310"/>
      <c r="J166" s="208"/>
      <c r="K166" s="210" t="s">
        <v>3</v>
      </c>
      <c r="L166" s="208"/>
      <c r="M166" s="208"/>
      <c r="N166" s="208"/>
      <c r="O166" s="208"/>
      <c r="P166" s="208"/>
      <c r="Q166" s="208"/>
      <c r="R166" s="211"/>
      <c r="T166" s="212"/>
      <c r="U166" s="208"/>
      <c r="V166" s="208"/>
      <c r="W166" s="208"/>
      <c r="X166" s="208"/>
      <c r="Y166" s="208"/>
      <c r="Z166" s="208"/>
      <c r="AA166" s="213"/>
      <c r="AT166" s="214" t="s">
        <v>161</v>
      </c>
      <c r="AU166" s="214" t="s">
        <v>85</v>
      </c>
      <c r="AV166" s="14" t="s">
        <v>80</v>
      </c>
      <c r="AW166" s="14" t="s">
        <v>31</v>
      </c>
      <c r="AX166" s="14" t="s">
        <v>75</v>
      </c>
      <c r="AY166" s="214" t="s">
        <v>153</v>
      </c>
    </row>
    <row r="167" spans="2:65" s="1" customFormat="1" ht="31.5" customHeight="1" x14ac:dyDescent="0.3">
      <c r="B167" s="137"/>
      <c r="C167" s="166" t="s">
        <v>205</v>
      </c>
      <c r="D167" s="166" t="s">
        <v>154</v>
      </c>
      <c r="E167" s="167" t="s">
        <v>341</v>
      </c>
      <c r="F167" s="278" t="s">
        <v>342</v>
      </c>
      <c r="G167" s="279"/>
      <c r="H167" s="279"/>
      <c r="I167" s="279"/>
      <c r="J167" s="168" t="s">
        <v>157</v>
      </c>
      <c r="K167" s="169">
        <v>569</v>
      </c>
      <c r="L167" s="280">
        <v>0</v>
      </c>
      <c r="M167" s="279"/>
      <c r="N167" s="281">
        <f>ROUND(L167*K167,3)</f>
        <v>0</v>
      </c>
      <c r="O167" s="279"/>
      <c r="P167" s="279"/>
      <c r="Q167" s="279"/>
      <c r="R167" s="139"/>
      <c r="T167" s="171" t="s">
        <v>3</v>
      </c>
      <c r="U167" s="44" t="s">
        <v>42</v>
      </c>
      <c r="V167" s="36"/>
      <c r="W167" s="172">
        <f>V167*K167</f>
        <v>0</v>
      </c>
      <c r="X167" s="172">
        <v>0</v>
      </c>
      <c r="Y167" s="172">
        <f>X167*K167</f>
        <v>0</v>
      </c>
      <c r="Z167" s="172">
        <v>0</v>
      </c>
      <c r="AA167" s="173">
        <f>Z167*K167</f>
        <v>0</v>
      </c>
      <c r="AR167" s="18" t="s">
        <v>158</v>
      </c>
      <c r="AT167" s="18" t="s">
        <v>154</v>
      </c>
      <c r="AU167" s="18" t="s">
        <v>85</v>
      </c>
      <c r="AY167" s="18" t="s">
        <v>153</v>
      </c>
      <c r="BE167" s="114">
        <f>IF(U167="základná",N167,0)</f>
        <v>0</v>
      </c>
      <c r="BF167" s="114">
        <f>IF(U167="znížená",N167,0)</f>
        <v>0</v>
      </c>
      <c r="BG167" s="114">
        <f>IF(U167="zákl. prenesená",N167,0)</f>
        <v>0</v>
      </c>
      <c r="BH167" s="114">
        <f>IF(U167="zníž. prenesená",N167,0)</f>
        <v>0</v>
      </c>
      <c r="BI167" s="114">
        <f>IF(U167="nulová",N167,0)</f>
        <v>0</v>
      </c>
      <c r="BJ167" s="18" t="s">
        <v>85</v>
      </c>
      <c r="BK167" s="174">
        <f>ROUND(L167*K167,3)</f>
        <v>0</v>
      </c>
      <c r="BL167" s="18" t="s">
        <v>158</v>
      </c>
      <c r="BM167" s="18" t="s">
        <v>343</v>
      </c>
    </row>
    <row r="168" spans="2:65" s="11" customFormat="1" ht="22.5" customHeight="1" x14ac:dyDescent="0.3">
      <c r="B168" s="175"/>
      <c r="C168" s="176"/>
      <c r="D168" s="176"/>
      <c r="E168" s="177" t="s">
        <v>3</v>
      </c>
      <c r="F168" s="282" t="s">
        <v>344</v>
      </c>
      <c r="G168" s="283"/>
      <c r="H168" s="283"/>
      <c r="I168" s="283"/>
      <c r="J168" s="176"/>
      <c r="K168" s="178">
        <v>569</v>
      </c>
      <c r="L168" s="176"/>
      <c r="M168" s="176"/>
      <c r="N168" s="176"/>
      <c r="O168" s="176"/>
      <c r="P168" s="176"/>
      <c r="Q168" s="176"/>
      <c r="R168" s="179"/>
      <c r="T168" s="180"/>
      <c r="U168" s="176"/>
      <c r="V168" s="176"/>
      <c r="W168" s="176"/>
      <c r="X168" s="176"/>
      <c r="Y168" s="176"/>
      <c r="Z168" s="176"/>
      <c r="AA168" s="181"/>
      <c r="AT168" s="182" t="s">
        <v>161</v>
      </c>
      <c r="AU168" s="182" t="s">
        <v>85</v>
      </c>
      <c r="AV168" s="11" t="s">
        <v>85</v>
      </c>
      <c r="AW168" s="11" t="s">
        <v>31</v>
      </c>
      <c r="AX168" s="11" t="s">
        <v>80</v>
      </c>
      <c r="AY168" s="182" t="s">
        <v>153</v>
      </c>
    </row>
    <row r="169" spans="2:65" s="1" customFormat="1" ht="22.5" customHeight="1" x14ac:dyDescent="0.3">
      <c r="B169" s="137"/>
      <c r="C169" s="195" t="s">
        <v>210</v>
      </c>
      <c r="D169" s="195" t="s">
        <v>311</v>
      </c>
      <c r="E169" s="196" t="s">
        <v>345</v>
      </c>
      <c r="F169" s="302" t="s">
        <v>346</v>
      </c>
      <c r="G169" s="303"/>
      <c r="H169" s="303"/>
      <c r="I169" s="303"/>
      <c r="J169" s="197" t="s">
        <v>271</v>
      </c>
      <c r="K169" s="198">
        <v>14082.75</v>
      </c>
      <c r="L169" s="304">
        <v>0</v>
      </c>
      <c r="M169" s="303"/>
      <c r="N169" s="305">
        <f>ROUND(L169*K169,3)</f>
        <v>0</v>
      </c>
      <c r="O169" s="279"/>
      <c r="P169" s="279"/>
      <c r="Q169" s="279"/>
      <c r="R169" s="139"/>
      <c r="T169" s="171" t="s">
        <v>3</v>
      </c>
      <c r="U169" s="44" t="s">
        <v>42</v>
      </c>
      <c r="V169" s="36"/>
      <c r="W169" s="172">
        <f>V169*K169</f>
        <v>0</v>
      </c>
      <c r="X169" s="172">
        <v>1E-3</v>
      </c>
      <c r="Y169" s="172">
        <f>X169*K169</f>
        <v>14.082750000000001</v>
      </c>
      <c r="Z169" s="172">
        <v>0</v>
      </c>
      <c r="AA169" s="173">
        <f>Z169*K169</f>
        <v>0</v>
      </c>
      <c r="AR169" s="18" t="s">
        <v>192</v>
      </c>
      <c r="AT169" s="18" t="s">
        <v>311</v>
      </c>
      <c r="AU169" s="18" t="s">
        <v>85</v>
      </c>
      <c r="AY169" s="18" t="s">
        <v>153</v>
      </c>
      <c r="BE169" s="114">
        <f>IF(U169="základná",N169,0)</f>
        <v>0</v>
      </c>
      <c r="BF169" s="114">
        <f>IF(U169="znížená",N169,0)</f>
        <v>0</v>
      </c>
      <c r="BG169" s="114">
        <f>IF(U169="zákl. prenesená",N169,0)</f>
        <v>0</v>
      </c>
      <c r="BH169" s="114">
        <f>IF(U169="zníž. prenesená",N169,0)</f>
        <v>0</v>
      </c>
      <c r="BI169" s="114">
        <f>IF(U169="nulová",N169,0)</f>
        <v>0</v>
      </c>
      <c r="BJ169" s="18" t="s">
        <v>85</v>
      </c>
      <c r="BK169" s="174">
        <f>ROUND(L169*K169,3)</f>
        <v>0</v>
      </c>
      <c r="BL169" s="18" t="s">
        <v>158</v>
      </c>
      <c r="BM169" s="18" t="s">
        <v>347</v>
      </c>
    </row>
    <row r="170" spans="2:65" s="10" customFormat="1" ht="29.85" customHeight="1" x14ac:dyDescent="0.3">
      <c r="B170" s="155"/>
      <c r="C170" s="156"/>
      <c r="D170" s="165" t="s">
        <v>293</v>
      </c>
      <c r="E170" s="165"/>
      <c r="F170" s="165"/>
      <c r="G170" s="165"/>
      <c r="H170" s="165"/>
      <c r="I170" s="165"/>
      <c r="J170" s="165"/>
      <c r="K170" s="165"/>
      <c r="L170" s="165"/>
      <c r="M170" s="165"/>
      <c r="N170" s="296">
        <f>BK170</f>
        <v>0</v>
      </c>
      <c r="O170" s="297"/>
      <c r="P170" s="297"/>
      <c r="Q170" s="297"/>
      <c r="R170" s="158"/>
      <c r="T170" s="159"/>
      <c r="U170" s="156"/>
      <c r="V170" s="156"/>
      <c r="W170" s="160">
        <f>SUM(W171:W178)</f>
        <v>0</v>
      </c>
      <c r="X170" s="156"/>
      <c r="Y170" s="160">
        <f>SUM(Y171:Y178)</f>
        <v>0.26281999999999994</v>
      </c>
      <c r="Z170" s="156"/>
      <c r="AA170" s="161">
        <f>SUM(AA171:AA178)</f>
        <v>0</v>
      </c>
      <c r="AR170" s="162" t="s">
        <v>80</v>
      </c>
      <c r="AT170" s="163" t="s">
        <v>74</v>
      </c>
      <c r="AU170" s="163" t="s">
        <v>80</v>
      </c>
      <c r="AY170" s="162" t="s">
        <v>153</v>
      </c>
      <c r="BK170" s="164">
        <f>SUM(BK171:BK178)</f>
        <v>0</v>
      </c>
    </row>
    <row r="171" spans="2:65" s="1" customFormat="1" ht="22.5" customHeight="1" x14ac:dyDescent="0.3">
      <c r="B171" s="137"/>
      <c r="C171" s="166" t="s">
        <v>215</v>
      </c>
      <c r="D171" s="166" t="s">
        <v>154</v>
      </c>
      <c r="E171" s="167" t="s">
        <v>348</v>
      </c>
      <c r="F171" s="278" t="s">
        <v>349</v>
      </c>
      <c r="G171" s="279"/>
      <c r="H171" s="279"/>
      <c r="I171" s="279"/>
      <c r="J171" s="168" t="s">
        <v>157</v>
      </c>
      <c r="K171" s="169">
        <v>104</v>
      </c>
      <c r="L171" s="280">
        <v>0</v>
      </c>
      <c r="M171" s="279"/>
      <c r="N171" s="281">
        <f>ROUND(L171*K171,3)</f>
        <v>0</v>
      </c>
      <c r="O171" s="279"/>
      <c r="P171" s="279"/>
      <c r="Q171" s="279"/>
      <c r="R171" s="139"/>
      <c r="T171" s="171" t="s">
        <v>3</v>
      </c>
      <c r="U171" s="44" t="s">
        <v>42</v>
      </c>
      <c r="V171" s="36"/>
      <c r="W171" s="172">
        <f>V171*K171</f>
        <v>0</v>
      </c>
      <c r="X171" s="172">
        <v>2.1000000000000001E-4</v>
      </c>
      <c r="Y171" s="172">
        <f>X171*K171</f>
        <v>2.1840000000000002E-2</v>
      </c>
      <c r="Z171" s="172">
        <v>0</v>
      </c>
      <c r="AA171" s="173">
        <f>Z171*K171</f>
        <v>0</v>
      </c>
      <c r="AR171" s="18" t="s">
        <v>158</v>
      </c>
      <c r="AT171" s="18" t="s">
        <v>154</v>
      </c>
      <c r="AU171" s="18" t="s">
        <v>85</v>
      </c>
      <c r="AY171" s="18" t="s">
        <v>153</v>
      </c>
      <c r="BE171" s="114">
        <f>IF(U171="základná",N171,0)</f>
        <v>0</v>
      </c>
      <c r="BF171" s="114">
        <f>IF(U171="znížená",N171,0)</f>
        <v>0</v>
      </c>
      <c r="BG171" s="114">
        <f>IF(U171="zákl. prenesená",N171,0)</f>
        <v>0</v>
      </c>
      <c r="BH171" s="114">
        <f>IF(U171="zníž. prenesená",N171,0)</f>
        <v>0</v>
      </c>
      <c r="BI171" s="114">
        <f>IF(U171="nulová",N171,0)</f>
        <v>0</v>
      </c>
      <c r="BJ171" s="18" t="s">
        <v>85</v>
      </c>
      <c r="BK171" s="174">
        <f>ROUND(L171*K171,3)</f>
        <v>0</v>
      </c>
      <c r="BL171" s="18" t="s">
        <v>158</v>
      </c>
      <c r="BM171" s="18" t="s">
        <v>350</v>
      </c>
    </row>
    <row r="172" spans="2:65" s="11" customFormat="1" ht="22.5" customHeight="1" x14ac:dyDescent="0.3">
      <c r="B172" s="175"/>
      <c r="C172" s="176"/>
      <c r="D172" s="176"/>
      <c r="E172" s="177" t="s">
        <v>3</v>
      </c>
      <c r="F172" s="282" t="s">
        <v>287</v>
      </c>
      <c r="G172" s="283"/>
      <c r="H172" s="283"/>
      <c r="I172" s="283"/>
      <c r="J172" s="176"/>
      <c r="K172" s="178">
        <v>104</v>
      </c>
      <c r="L172" s="176"/>
      <c r="M172" s="176"/>
      <c r="N172" s="176"/>
      <c r="O172" s="176"/>
      <c r="P172" s="176"/>
      <c r="Q172" s="176"/>
      <c r="R172" s="179"/>
      <c r="T172" s="180"/>
      <c r="U172" s="176"/>
      <c r="V172" s="176"/>
      <c r="W172" s="176"/>
      <c r="X172" s="176"/>
      <c r="Y172" s="176"/>
      <c r="Z172" s="176"/>
      <c r="AA172" s="181"/>
      <c r="AT172" s="182" t="s">
        <v>161</v>
      </c>
      <c r="AU172" s="182" t="s">
        <v>85</v>
      </c>
      <c r="AV172" s="11" t="s">
        <v>85</v>
      </c>
      <c r="AW172" s="11" t="s">
        <v>31</v>
      </c>
      <c r="AX172" s="11" t="s">
        <v>80</v>
      </c>
      <c r="AY172" s="182" t="s">
        <v>153</v>
      </c>
    </row>
    <row r="173" spans="2:65" s="1" customFormat="1" ht="22.5" customHeight="1" x14ac:dyDescent="0.3">
      <c r="B173" s="137"/>
      <c r="C173" s="166" t="s">
        <v>222</v>
      </c>
      <c r="D173" s="166" t="s">
        <v>154</v>
      </c>
      <c r="E173" s="167" t="s">
        <v>351</v>
      </c>
      <c r="F173" s="278" t="s">
        <v>352</v>
      </c>
      <c r="G173" s="279"/>
      <c r="H173" s="279"/>
      <c r="I173" s="279"/>
      <c r="J173" s="168" t="s">
        <v>157</v>
      </c>
      <c r="K173" s="169">
        <v>104</v>
      </c>
      <c r="L173" s="280">
        <v>0</v>
      </c>
      <c r="M173" s="279"/>
      <c r="N173" s="281">
        <f>ROUND(L173*K173,3)</f>
        <v>0</v>
      </c>
      <c r="O173" s="279"/>
      <c r="P173" s="279"/>
      <c r="Q173" s="279"/>
      <c r="R173" s="139"/>
      <c r="T173" s="171" t="s">
        <v>3</v>
      </c>
      <c r="U173" s="44" t="s">
        <v>42</v>
      </c>
      <c r="V173" s="36"/>
      <c r="W173" s="172">
        <f>V173*K173</f>
        <v>0</v>
      </c>
      <c r="X173" s="172">
        <v>8.1999999999999998E-4</v>
      </c>
      <c r="Y173" s="172">
        <f>X173*K173</f>
        <v>8.5279999999999995E-2</v>
      </c>
      <c r="Z173" s="172">
        <v>0</v>
      </c>
      <c r="AA173" s="173">
        <f>Z173*K173</f>
        <v>0</v>
      </c>
      <c r="AR173" s="18" t="s">
        <v>158</v>
      </c>
      <c r="AT173" s="18" t="s">
        <v>154</v>
      </c>
      <c r="AU173" s="18" t="s">
        <v>85</v>
      </c>
      <c r="AY173" s="18" t="s">
        <v>153</v>
      </c>
      <c r="BE173" s="114">
        <f>IF(U173="základná",N173,0)</f>
        <v>0</v>
      </c>
      <c r="BF173" s="114">
        <f>IF(U173="znížená",N173,0)</f>
        <v>0</v>
      </c>
      <c r="BG173" s="114">
        <f>IF(U173="zákl. prenesená",N173,0)</f>
        <v>0</v>
      </c>
      <c r="BH173" s="114">
        <f>IF(U173="zníž. prenesená",N173,0)</f>
        <v>0</v>
      </c>
      <c r="BI173" s="114">
        <f>IF(U173="nulová",N173,0)</f>
        <v>0</v>
      </c>
      <c r="BJ173" s="18" t="s">
        <v>85</v>
      </c>
      <c r="BK173" s="174">
        <f>ROUND(L173*K173,3)</f>
        <v>0</v>
      </c>
      <c r="BL173" s="18" t="s">
        <v>158</v>
      </c>
      <c r="BM173" s="18" t="s">
        <v>353</v>
      </c>
    </row>
    <row r="174" spans="2:65" s="11" customFormat="1" ht="22.5" customHeight="1" x14ac:dyDescent="0.3">
      <c r="B174" s="175"/>
      <c r="C174" s="176"/>
      <c r="D174" s="176"/>
      <c r="E174" s="177" t="s">
        <v>3</v>
      </c>
      <c r="F174" s="282" t="s">
        <v>288</v>
      </c>
      <c r="G174" s="283"/>
      <c r="H174" s="283"/>
      <c r="I174" s="283"/>
      <c r="J174" s="176"/>
      <c r="K174" s="178">
        <v>104</v>
      </c>
      <c r="L174" s="176"/>
      <c r="M174" s="176"/>
      <c r="N174" s="176"/>
      <c r="O174" s="176"/>
      <c r="P174" s="176"/>
      <c r="Q174" s="176"/>
      <c r="R174" s="179"/>
      <c r="T174" s="180"/>
      <c r="U174" s="176"/>
      <c r="V174" s="176"/>
      <c r="W174" s="176"/>
      <c r="X174" s="176"/>
      <c r="Y174" s="176"/>
      <c r="Z174" s="176"/>
      <c r="AA174" s="181"/>
      <c r="AT174" s="182" t="s">
        <v>161</v>
      </c>
      <c r="AU174" s="182" t="s">
        <v>85</v>
      </c>
      <c r="AV174" s="11" t="s">
        <v>85</v>
      </c>
      <c r="AW174" s="11" t="s">
        <v>31</v>
      </c>
      <c r="AX174" s="11" t="s">
        <v>75</v>
      </c>
      <c r="AY174" s="182" t="s">
        <v>153</v>
      </c>
    </row>
    <row r="175" spans="2:65" s="13" customFormat="1" ht="22.5" customHeight="1" x14ac:dyDescent="0.3">
      <c r="B175" s="199"/>
      <c r="C175" s="200"/>
      <c r="D175" s="200"/>
      <c r="E175" s="201" t="s">
        <v>287</v>
      </c>
      <c r="F175" s="307" t="s">
        <v>326</v>
      </c>
      <c r="G175" s="308"/>
      <c r="H175" s="308"/>
      <c r="I175" s="308"/>
      <c r="J175" s="200"/>
      <c r="K175" s="202">
        <v>104</v>
      </c>
      <c r="L175" s="200"/>
      <c r="M175" s="200"/>
      <c r="N175" s="200"/>
      <c r="O175" s="200"/>
      <c r="P175" s="200"/>
      <c r="Q175" s="200"/>
      <c r="R175" s="203"/>
      <c r="T175" s="204"/>
      <c r="U175" s="200"/>
      <c r="V175" s="200"/>
      <c r="W175" s="200"/>
      <c r="X175" s="200"/>
      <c r="Y175" s="200"/>
      <c r="Z175" s="200"/>
      <c r="AA175" s="205"/>
      <c r="AT175" s="206" t="s">
        <v>161</v>
      </c>
      <c r="AU175" s="206" t="s">
        <v>85</v>
      </c>
      <c r="AV175" s="13" t="s">
        <v>168</v>
      </c>
      <c r="AW175" s="13" t="s">
        <v>31</v>
      </c>
      <c r="AX175" s="13" t="s">
        <v>75</v>
      </c>
      <c r="AY175" s="206" t="s">
        <v>153</v>
      </c>
    </row>
    <row r="176" spans="2:65" s="12" customFormat="1" ht="22.5" customHeight="1" x14ac:dyDescent="0.3">
      <c r="B176" s="183"/>
      <c r="C176" s="184"/>
      <c r="D176" s="184"/>
      <c r="E176" s="185" t="s">
        <v>3</v>
      </c>
      <c r="F176" s="285" t="s">
        <v>167</v>
      </c>
      <c r="G176" s="286"/>
      <c r="H176" s="286"/>
      <c r="I176" s="286"/>
      <c r="J176" s="184"/>
      <c r="K176" s="186">
        <v>104</v>
      </c>
      <c r="L176" s="184"/>
      <c r="M176" s="184"/>
      <c r="N176" s="184"/>
      <c r="O176" s="184"/>
      <c r="P176" s="184"/>
      <c r="Q176" s="184"/>
      <c r="R176" s="187"/>
      <c r="T176" s="188"/>
      <c r="U176" s="184"/>
      <c r="V176" s="184"/>
      <c r="W176" s="184"/>
      <c r="X176" s="184"/>
      <c r="Y176" s="184"/>
      <c r="Z176" s="184"/>
      <c r="AA176" s="189"/>
      <c r="AT176" s="190" t="s">
        <v>161</v>
      </c>
      <c r="AU176" s="190" t="s">
        <v>85</v>
      </c>
      <c r="AV176" s="12" t="s">
        <v>158</v>
      </c>
      <c r="AW176" s="12" t="s">
        <v>31</v>
      </c>
      <c r="AX176" s="12" t="s">
        <v>80</v>
      </c>
      <c r="AY176" s="190" t="s">
        <v>153</v>
      </c>
    </row>
    <row r="177" spans="2:65" s="1" customFormat="1" ht="22.5" customHeight="1" x14ac:dyDescent="0.3">
      <c r="B177" s="137"/>
      <c r="C177" s="166" t="s">
        <v>227</v>
      </c>
      <c r="D177" s="166" t="s">
        <v>154</v>
      </c>
      <c r="E177" s="167" t="s">
        <v>354</v>
      </c>
      <c r="F177" s="278" t="s">
        <v>355</v>
      </c>
      <c r="G177" s="279"/>
      <c r="H177" s="279"/>
      <c r="I177" s="279"/>
      <c r="J177" s="168" t="s">
        <v>157</v>
      </c>
      <c r="K177" s="169">
        <v>1038</v>
      </c>
      <c r="L177" s="280">
        <v>0</v>
      </c>
      <c r="M177" s="279"/>
      <c r="N177" s="281">
        <f>ROUND(L177*K177,3)</f>
        <v>0</v>
      </c>
      <c r="O177" s="279"/>
      <c r="P177" s="279"/>
      <c r="Q177" s="279"/>
      <c r="R177" s="139"/>
      <c r="T177" s="171" t="s">
        <v>3</v>
      </c>
      <c r="U177" s="44" t="s">
        <v>42</v>
      </c>
      <c r="V177" s="36"/>
      <c r="W177" s="172">
        <f>V177*K177</f>
        <v>0</v>
      </c>
      <c r="X177" s="172">
        <v>1.4999999999999999E-4</v>
      </c>
      <c r="Y177" s="172">
        <f>X177*K177</f>
        <v>0.15569999999999998</v>
      </c>
      <c r="Z177" s="172">
        <v>0</v>
      </c>
      <c r="AA177" s="173">
        <f>Z177*K177</f>
        <v>0</v>
      </c>
      <c r="AR177" s="18" t="s">
        <v>158</v>
      </c>
      <c r="AT177" s="18" t="s">
        <v>154</v>
      </c>
      <c r="AU177" s="18" t="s">
        <v>85</v>
      </c>
      <c r="AY177" s="18" t="s">
        <v>153</v>
      </c>
      <c r="BE177" s="114">
        <f>IF(U177="základná",N177,0)</f>
        <v>0</v>
      </c>
      <c r="BF177" s="114">
        <f>IF(U177="znížená",N177,0)</f>
        <v>0</v>
      </c>
      <c r="BG177" s="114">
        <f>IF(U177="zákl. prenesená",N177,0)</f>
        <v>0</v>
      </c>
      <c r="BH177" s="114">
        <f>IF(U177="zníž. prenesená",N177,0)</f>
        <v>0</v>
      </c>
      <c r="BI177" s="114">
        <f>IF(U177="nulová",N177,0)</f>
        <v>0</v>
      </c>
      <c r="BJ177" s="18" t="s">
        <v>85</v>
      </c>
      <c r="BK177" s="174">
        <f>ROUND(L177*K177,3)</f>
        <v>0</v>
      </c>
      <c r="BL177" s="18" t="s">
        <v>158</v>
      </c>
      <c r="BM177" s="18" t="s">
        <v>356</v>
      </c>
    </row>
    <row r="178" spans="2:65" s="11" customFormat="1" ht="22.5" customHeight="1" x14ac:dyDescent="0.3">
      <c r="B178" s="175"/>
      <c r="C178" s="176"/>
      <c r="D178" s="176"/>
      <c r="E178" s="177" t="s">
        <v>3</v>
      </c>
      <c r="F178" s="282" t="s">
        <v>357</v>
      </c>
      <c r="G178" s="283"/>
      <c r="H178" s="283"/>
      <c r="I178" s="283"/>
      <c r="J178" s="176"/>
      <c r="K178" s="178">
        <v>1038</v>
      </c>
      <c r="L178" s="176"/>
      <c r="M178" s="176"/>
      <c r="N178" s="176"/>
      <c r="O178" s="176"/>
      <c r="P178" s="176"/>
      <c r="Q178" s="176"/>
      <c r="R178" s="179"/>
      <c r="T178" s="180"/>
      <c r="U178" s="176"/>
      <c r="V178" s="176"/>
      <c r="W178" s="176"/>
      <c r="X178" s="176"/>
      <c r="Y178" s="176"/>
      <c r="Z178" s="176"/>
      <c r="AA178" s="181"/>
      <c r="AT178" s="182" t="s">
        <v>161</v>
      </c>
      <c r="AU178" s="182" t="s">
        <v>85</v>
      </c>
      <c r="AV178" s="11" t="s">
        <v>85</v>
      </c>
      <c r="AW178" s="11" t="s">
        <v>31</v>
      </c>
      <c r="AX178" s="11" t="s">
        <v>80</v>
      </c>
      <c r="AY178" s="182" t="s">
        <v>153</v>
      </c>
    </row>
    <row r="179" spans="2:65" s="10" customFormat="1" ht="29.85" customHeight="1" x14ac:dyDescent="0.3">
      <c r="B179" s="155"/>
      <c r="C179" s="156"/>
      <c r="D179" s="165" t="s">
        <v>126</v>
      </c>
      <c r="E179" s="165"/>
      <c r="F179" s="165"/>
      <c r="G179" s="165"/>
      <c r="H179" s="165"/>
      <c r="I179" s="165"/>
      <c r="J179" s="165"/>
      <c r="K179" s="165"/>
      <c r="L179" s="165"/>
      <c r="M179" s="165"/>
      <c r="N179" s="294">
        <f>BK179</f>
        <v>0</v>
      </c>
      <c r="O179" s="295"/>
      <c r="P179" s="295"/>
      <c r="Q179" s="295"/>
      <c r="R179" s="158"/>
      <c r="T179" s="159"/>
      <c r="U179" s="156"/>
      <c r="V179" s="156"/>
      <c r="W179" s="160">
        <f>SUM(W180:W212)</f>
        <v>0</v>
      </c>
      <c r="X179" s="156"/>
      <c r="Y179" s="160">
        <f>SUM(Y180:Y212)</f>
        <v>10.390568</v>
      </c>
      <c r="Z179" s="156"/>
      <c r="AA179" s="161">
        <f>SUM(AA180:AA212)</f>
        <v>0</v>
      </c>
      <c r="AR179" s="162" t="s">
        <v>80</v>
      </c>
      <c r="AT179" s="163" t="s">
        <v>74</v>
      </c>
      <c r="AU179" s="163" t="s">
        <v>80</v>
      </c>
      <c r="AY179" s="162" t="s">
        <v>153</v>
      </c>
      <c r="BK179" s="164">
        <f>SUM(BK180:BK212)</f>
        <v>0</v>
      </c>
    </row>
    <row r="180" spans="2:65" s="1" customFormat="1" ht="44.25" customHeight="1" x14ac:dyDescent="0.3">
      <c r="B180" s="137"/>
      <c r="C180" s="166" t="s">
        <v>232</v>
      </c>
      <c r="D180" s="166" t="s">
        <v>154</v>
      </c>
      <c r="E180" s="167" t="s">
        <v>358</v>
      </c>
      <c r="F180" s="278" t="s">
        <v>359</v>
      </c>
      <c r="G180" s="279"/>
      <c r="H180" s="279"/>
      <c r="I180" s="279"/>
      <c r="J180" s="168" t="s">
        <v>218</v>
      </c>
      <c r="K180" s="169">
        <v>65.7</v>
      </c>
      <c r="L180" s="280">
        <v>0</v>
      </c>
      <c r="M180" s="279"/>
      <c r="N180" s="281">
        <f>ROUND(L180*K180,3)</f>
        <v>0</v>
      </c>
      <c r="O180" s="279"/>
      <c r="P180" s="279"/>
      <c r="Q180" s="279"/>
      <c r="R180" s="139"/>
      <c r="T180" s="171" t="s">
        <v>3</v>
      </c>
      <c r="U180" s="44" t="s">
        <v>42</v>
      </c>
      <c r="V180" s="36"/>
      <c r="W180" s="172">
        <f>V180*K180</f>
        <v>0</v>
      </c>
      <c r="X180" s="172">
        <v>0.12662000000000001</v>
      </c>
      <c r="Y180" s="172">
        <f>X180*K180</f>
        <v>8.3189340000000005</v>
      </c>
      <c r="Z180" s="172">
        <v>0</v>
      </c>
      <c r="AA180" s="173">
        <f>Z180*K180</f>
        <v>0</v>
      </c>
      <c r="AR180" s="18" t="s">
        <v>158</v>
      </c>
      <c r="AT180" s="18" t="s">
        <v>154</v>
      </c>
      <c r="AU180" s="18" t="s">
        <v>85</v>
      </c>
      <c r="AY180" s="18" t="s">
        <v>153</v>
      </c>
      <c r="BE180" s="114">
        <f>IF(U180="základná",N180,0)</f>
        <v>0</v>
      </c>
      <c r="BF180" s="114">
        <f>IF(U180="znížená",N180,0)</f>
        <v>0</v>
      </c>
      <c r="BG180" s="114">
        <f>IF(U180="zákl. prenesená",N180,0)</f>
        <v>0</v>
      </c>
      <c r="BH180" s="114">
        <f>IF(U180="zníž. prenesená",N180,0)</f>
        <v>0</v>
      </c>
      <c r="BI180" s="114">
        <f>IF(U180="nulová",N180,0)</f>
        <v>0</v>
      </c>
      <c r="BJ180" s="18" t="s">
        <v>85</v>
      </c>
      <c r="BK180" s="174">
        <f>ROUND(L180*K180,3)</f>
        <v>0</v>
      </c>
      <c r="BL180" s="18" t="s">
        <v>158</v>
      </c>
      <c r="BM180" s="18" t="s">
        <v>360</v>
      </c>
    </row>
    <row r="181" spans="2:65" s="11" customFormat="1" ht="22.5" customHeight="1" x14ac:dyDescent="0.3">
      <c r="B181" s="175"/>
      <c r="C181" s="176"/>
      <c r="D181" s="176"/>
      <c r="E181" s="177" t="s">
        <v>3</v>
      </c>
      <c r="F181" s="282" t="s">
        <v>361</v>
      </c>
      <c r="G181" s="283"/>
      <c r="H181" s="283"/>
      <c r="I181" s="283"/>
      <c r="J181" s="176"/>
      <c r="K181" s="178">
        <v>65.7</v>
      </c>
      <c r="L181" s="176"/>
      <c r="M181" s="176"/>
      <c r="N181" s="176"/>
      <c r="O181" s="176"/>
      <c r="P181" s="176"/>
      <c r="Q181" s="176"/>
      <c r="R181" s="179"/>
      <c r="T181" s="180"/>
      <c r="U181" s="176"/>
      <c r="V181" s="176"/>
      <c r="W181" s="176"/>
      <c r="X181" s="176"/>
      <c r="Y181" s="176"/>
      <c r="Z181" s="176"/>
      <c r="AA181" s="181"/>
      <c r="AT181" s="182" t="s">
        <v>161</v>
      </c>
      <c r="AU181" s="182" t="s">
        <v>85</v>
      </c>
      <c r="AV181" s="11" t="s">
        <v>85</v>
      </c>
      <c r="AW181" s="11" t="s">
        <v>31</v>
      </c>
      <c r="AX181" s="11" t="s">
        <v>80</v>
      </c>
      <c r="AY181" s="182" t="s">
        <v>153</v>
      </c>
    </row>
    <row r="182" spans="2:65" s="1" customFormat="1" ht="22.5" customHeight="1" x14ac:dyDescent="0.3">
      <c r="B182" s="137"/>
      <c r="C182" s="195" t="s">
        <v>236</v>
      </c>
      <c r="D182" s="195" t="s">
        <v>311</v>
      </c>
      <c r="E182" s="196" t="s">
        <v>362</v>
      </c>
      <c r="F182" s="302" t="s">
        <v>363</v>
      </c>
      <c r="G182" s="303"/>
      <c r="H182" s="303"/>
      <c r="I182" s="303"/>
      <c r="J182" s="197" t="s">
        <v>262</v>
      </c>
      <c r="K182" s="198">
        <v>66.356999999999999</v>
      </c>
      <c r="L182" s="304">
        <v>0</v>
      </c>
      <c r="M182" s="303"/>
      <c r="N182" s="305">
        <f t="shared" ref="N182:N187" si="5">ROUND(L182*K182,3)</f>
        <v>0</v>
      </c>
      <c r="O182" s="279"/>
      <c r="P182" s="279"/>
      <c r="Q182" s="279"/>
      <c r="R182" s="139"/>
      <c r="T182" s="171" t="s">
        <v>3</v>
      </c>
      <c r="U182" s="44" t="s">
        <v>42</v>
      </c>
      <c r="V182" s="36"/>
      <c r="W182" s="172">
        <f t="shared" ref="W182:W187" si="6">V182*K182</f>
        <v>0</v>
      </c>
      <c r="X182" s="172">
        <v>2.1999999999999999E-2</v>
      </c>
      <c r="Y182" s="172">
        <f t="shared" ref="Y182:Y187" si="7">X182*K182</f>
        <v>1.459854</v>
      </c>
      <c r="Z182" s="172">
        <v>0</v>
      </c>
      <c r="AA182" s="173">
        <f t="shared" ref="AA182:AA187" si="8">Z182*K182</f>
        <v>0</v>
      </c>
      <c r="AR182" s="18" t="s">
        <v>192</v>
      </c>
      <c r="AT182" s="18" t="s">
        <v>311</v>
      </c>
      <c r="AU182" s="18" t="s">
        <v>85</v>
      </c>
      <c r="AY182" s="18" t="s">
        <v>153</v>
      </c>
      <c r="BE182" s="114">
        <f t="shared" ref="BE182:BE187" si="9">IF(U182="základná",N182,0)</f>
        <v>0</v>
      </c>
      <c r="BF182" s="114">
        <f t="shared" ref="BF182:BF187" si="10">IF(U182="znížená",N182,0)</f>
        <v>0</v>
      </c>
      <c r="BG182" s="114">
        <f t="shared" ref="BG182:BG187" si="11">IF(U182="zákl. prenesená",N182,0)</f>
        <v>0</v>
      </c>
      <c r="BH182" s="114">
        <f t="shared" ref="BH182:BH187" si="12">IF(U182="zníž. prenesená",N182,0)</f>
        <v>0</v>
      </c>
      <c r="BI182" s="114">
        <f t="shared" ref="BI182:BI187" si="13">IF(U182="nulová",N182,0)</f>
        <v>0</v>
      </c>
      <c r="BJ182" s="18" t="s">
        <v>85</v>
      </c>
      <c r="BK182" s="174">
        <f t="shared" ref="BK182:BK187" si="14">ROUND(L182*K182,3)</f>
        <v>0</v>
      </c>
      <c r="BL182" s="18" t="s">
        <v>158</v>
      </c>
      <c r="BM182" s="18" t="s">
        <v>364</v>
      </c>
    </row>
    <row r="183" spans="2:65" s="1" customFormat="1" ht="31.5" customHeight="1" x14ac:dyDescent="0.3">
      <c r="B183" s="137"/>
      <c r="C183" s="166" t="s">
        <v>240</v>
      </c>
      <c r="D183" s="166" t="s">
        <v>154</v>
      </c>
      <c r="E183" s="167" t="s">
        <v>365</v>
      </c>
      <c r="F183" s="278" t="s">
        <v>366</v>
      </c>
      <c r="G183" s="279"/>
      <c r="H183" s="279"/>
      <c r="I183" s="279"/>
      <c r="J183" s="168" t="s">
        <v>262</v>
      </c>
      <c r="K183" s="169">
        <v>2</v>
      </c>
      <c r="L183" s="280">
        <v>0</v>
      </c>
      <c r="M183" s="279"/>
      <c r="N183" s="281">
        <f t="shared" si="5"/>
        <v>0</v>
      </c>
      <c r="O183" s="279"/>
      <c r="P183" s="279"/>
      <c r="Q183" s="279"/>
      <c r="R183" s="139"/>
      <c r="T183" s="171" t="s">
        <v>3</v>
      </c>
      <c r="U183" s="44" t="s">
        <v>42</v>
      </c>
      <c r="V183" s="36"/>
      <c r="W183" s="172">
        <f t="shared" si="6"/>
        <v>0</v>
      </c>
      <c r="X183" s="172">
        <v>1.4E-3</v>
      </c>
      <c r="Y183" s="172">
        <f t="shared" si="7"/>
        <v>2.8E-3</v>
      </c>
      <c r="Z183" s="172">
        <v>0</v>
      </c>
      <c r="AA183" s="173">
        <f t="shared" si="8"/>
        <v>0</v>
      </c>
      <c r="AR183" s="18" t="s">
        <v>158</v>
      </c>
      <c r="AT183" s="18" t="s">
        <v>154</v>
      </c>
      <c r="AU183" s="18" t="s">
        <v>85</v>
      </c>
      <c r="AY183" s="18" t="s">
        <v>153</v>
      </c>
      <c r="BE183" s="114">
        <f t="shared" si="9"/>
        <v>0</v>
      </c>
      <c r="BF183" s="114">
        <f t="shared" si="10"/>
        <v>0</v>
      </c>
      <c r="BG183" s="114">
        <f t="shared" si="11"/>
        <v>0</v>
      </c>
      <c r="BH183" s="114">
        <f t="shared" si="12"/>
        <v>0</v>
      </c>
      <c r="BI183" s="114">
        <f t="shared" si="13"/>
        <v>0</v>
      </c>
      <c r="BJ183" s="18" t="s">
        <v>85</v>
      </c>
      <c r="BK183" s="174">
        <f t="shared" si="14"/>
        <v>0</v>
      </c>
      <c r="BL183" s="18" t="s">
        <v>158</v>
      </c>
      <c r="BM183" s="18" t="s">
        <v>367</v>
      </c>
    </row>
    <row r="184" spans="2:65" s="1" customFormat="1" ht="22.5" customHeight="1" x14ac:dyDescent="0.3">
      <c r="B184" s="137"/>
      <c r="C184" s="195" t="s">
        <v>244</v>
      </c>
      <c r="D184" s="195" t="s">
        <v>311</v>
      </c>
      <c r="E184" s="196" t="s">
        <v>368</v>
      </c>
      <c r="F184" s="302" t="s">
        <v>369</v>
      </c>
      <c r="G184" s="303"/>
      <c r="H184" s="303"/>
      <c r="I184" s="303"/>
      <c r="J184" s="197" t="s">
        <v>262</v>
      </c>
      <c r="K184" s="198">
        <v>2</v>
      </c>
      <c r="L184" s="304">
        <v>0</v>
      </c>
      <c r="M184" s="303"/>
      <c r="N184" s="305">
        <f t="shared" si="5"/>
        <v>0</v>
      </c>
      <c r="O184" s="279"/>
      <c r="P184" s="279"/>
      <c r="Q184" s="279"/>
      <c r="R184" s="139"/>
      <c r="T184" s="171" t="s">
        <v>3</v>
      </c>
      <c r="U184" s="44" t="s">
        <v>42</v>
      </c>
      <c r="V184" s="36"/>
      <c r="W184" s="172">
        <f t="shared" si="6"/>
        <v>0</v>
      </c>
      <c r="X184" s="172">
        <v>3.9E-2</v>
      </c>
      <c r="Y184" s="172">
        <f t="shared" si="7"/>
        <v>7.8E-2</v>
      </c>
      <c r="Z184" s="172">
        <v>0</v>
      </c>
      <c r="AA184" s="173">
        <f t="shared" si="8"/>
        <v>0</v>
      </c>
      <c r="AR184" s="18" t="s">
        <v>192</v>
      </c>
      <c r="AT184" s="18" t="s">
        <v>311</v>
      </c>
      <c r="AU184" s="18" t="s">
        <v>85</v>
      </c>
      <c r="AY184" s="18" t="s">
        <v>153</v>
      </c>
      <c r="BE184" s="114">
        <f t="shared" si="9"/>
        <v>0</v>
      </c>
      <c r="BF184" s="114">
        <f t="shared" si="10"/>
        <v>0</v>
      </c>
      <c r="BG184" s="114">
        <f t="shared" si="11"/>
        <v>0</v>
      </c>
      <c r="BH184" s="114">
        <f t="shared" si="12"/>
        <v>0</v>
      </c>
      <c r="BI184" s="114">
        <f t="shared" si="13"/>
        <v>0</v>
      </c>
      <c r="BJ184" s="18" t="s">
        <v>85</v>
      </c>
      <c r="BK184" s="174">
        <f t="shared" si="14"/>
        <v>0</v>
      </c>
      <c r="BL184" s="18" t="s">
        <v>158</v>
      </c>
      <c r="BM184" s="18" t="s">
        <v>370</v>
      </c>
    </row>
    <row r="185" spans="2:65" s="1" customFormat="1" ht="31.5" customHeight="1" x14ac:dyDescent="0.3">
      <c r="B185" s="137"/>
      <c r="C185" s="166" t="s">
        <v>8</v>
      </c>
      <c r="D185" s="166" t="s">
        <v>154</v>
      </c>
      <c r="E185" s="167" t="s">
        <v>371</v>
      </c>
      <c r="F185" s="278" t="s">
        <v>372</v>
      </c>
      <c r="G185" s="279"/>
      <c r="H185" s="279"/>
      <c r="I185" s="279"/>
      <c r="J185" s="168" t="s">
        <v>262</v>
      </c>
      <c r="K185" s="169">
        <v>28</v>
      </c>
      <c r="L185" s="280">
        <v>0</v>
      </c>
      <c r="M185" s="279"/>
      <c r="N185" s="281">
        <f t="shared" si="5"/>
        <v>0</v>
      </c>
      <c r="O185" s="279"/>
      <c r="P185" s="279"/>
      <c r="Q185" s="279"/>
      <c r="R185" s="139"/>
      <c r="T185" s="171" t="s">
        <v>3</v>
      </c>
      <c r="U185" s="44" t="s">
        <v>42</v>
      </c>
      <c r="V185" s="36"/>
      <c r="W185" s="172">
        <f t="shared" si="6"/>
        <v>0</v>
      </c>
      <c r="X185" s="172">
        <v>1.4E-3</v>
      </c>
      <c r="Y185" s="172">
        <f t="shared" si="7"/>
        <v>3.9199999999999999E-2</v>
      </c>
      <c r="Z185" s="172">
        <v>0</v>
      </c>
      <c r="AA185" s="173">
        <f t="shared" si="8"/>
        <v>0</v>
      </c>
      <c r="AR185" s="18" t="s">
        <v>158</v>
      </c>
      <c r="AT185" s="18" t="s">
        <v>154</v>
      </c>
      <c r="AU185" s="18" t="s">
        <v>85</v>
      </c>
      <c r="AY185" s="18" t="s">
        <v>153</v>
      </c>
      <c r="BE185" s="114">
        <f t="shared" si="9"/>
        <v>0</v>
      </c>
      <c r="BF185" s="114">
        <f t="shared" si="10"/>
        <v>0</v>
      </c>
      <c r="BG185" s="114">
        <f t="shared" si="11"/>
        <v>0</v>
      </c>
      <c r="BH185" s="114">
        <f t="shared" si="12"/>
        <v>0</v>
      </c>
      <c r="BI185" s="114">
        <f t="shared" si="13"/>
        <v>0</v>
      </c>
      <c r="BJ185" s="18" t="s">
        <v>85</v>
      </c>
      <c r="BK185" s="174">
        <f t="shared" si="14"/>
        <v>0</v>
      </c>
      <c r="BL185" s="18" t="s">
        <v>158</v>
      </c>
      <c r="BM185" s="18" t="s">
        <v>373</v>
      </c>
    </row>
    <row r="186" spans="2:65" s="1" customFormat="1" ht="22.5" customHeight="1" x14ac:dyDescent="0.3">
      <c r="B186" s="137"/>
      <c r="C186" s="195" t="s">
        <v>251</v>
      </c>
      <c r="D186" s="195" t="s">
        <v>311</v>
      </c>
      <c r="E186" s="196" t="s">
        <v>374</v>
      </c>
      <c r="F186" s="302" t="s">
        <v>375</v>
      </c>
      <c r="G186" s="303"/>
      <c r="H186" s="303"/>
      <c r="I186" s="303"/>
      <c r="J186" s="197" t="s">
        <v>262</v>
      </c>
      <c r="K186" s="198">
        <v>4</v>
      </c>
      <c r="L186" s="304">
        <v>0</v>
      </c>
      <c r="M186" s="303"/>
      <c r="N186" s="305">
        <f t="shared" si="5"/>
        <v>0</v>
      </c>
      <c r="O186" s="279"/>
      <c r="P186" s="279"/>
      <c r="Q186" s="279"/>
      <c r="R186" s="139"/>
      <c r="T186" s="171" t="s">
        <v>3</v>
      </c>
      <c r="U186" s="44" t="s">
        <v>42</v>
      </c>
      <c r="V186" s="36"/>
      <c r="W186" s="172">
        <f t="shared" si="6"/>
        <v>0</v>
      </c>
      <c r="X186" s="172">
        <v>2.1999999999999999E-2</v>
      </c>
      <c r="Y186" s="172">
        <f t="shared" si="7"/>
        <v>8.7999999999999995E-2</v>
      </c>
      <c r="Z186" s="172">
        <v>0</v>
      </c>
      <c r="AA186" s="173">
        <f t="shared" si="8"/>
        <v>0</v>
      </c>
      <c r="AR186" s="18" t="s">
        <v>192</v>
      </c>
      <c r="AT186" s="18" t="s">
        <v>311</v>
      </c>
      <c r="AU186" s="18" t="s">
        <v>85</v>
      </c>
      <c r="AY186" s="18" t="s">
        <v>153</v>
      </c>
      <c r="BE186" s="114">
        <f t="shared" si="9"/>
        <v>0</v>
      </c>
      <c r="BF186" s="114">
        <f t="shared" si="10"/>
        <v>0</v>
      </c>
      <c r="BG186" s="114">
        <f t="shared" si="11"/>
        <v>0</v>
      </c>
      <c r="BH186" s="114">
        <f t="shared" si="12"/>
        <v>0</v>
      </c>
      <c r="BI186" s="114">
        <f t="shared" si="13"/>
        <v>0</v>
      </c>
      <c r="BJ186" s="18" t="s">
        <v>85</v>
      </c>
      <c r="BK186" s="174">
        <f t="shared" si="14"/>
        <v>0</v>
      </c>
      <c r="BL186" s="18" t="s">
        <v>158</v>
      </c>
      <c r="BM186" s="18" t="s">
        <v>376</v>
      </c>
    </row>
    <row r="187" spans="2:65" s="1" customFormat="1" ht="22.5" customHeight="1" x14ac:dyDescent="0.3">
      <c r="B187" s="137"/>
      <c r="C187" s="195" t="s">
        <v>255</v>
      </c>
      <c r="D187" s="195" t="s">
        <v>311</v>
      </c>
      <c r="E187" s="196" t="s">
        <v>377</v>
      </c>
      <c r="F187" s="302" t="s">
        <v>378</v>
      </c>
      <c r="G187" s="303"/>
      <c r="H187" s="303"/>
      <c r="I187" s="303"/>
      <c r="J187" s="197" t="s">
        <v>262</v>
      </c>
      <c r="K187" s="198">
        <v>5</v>
      </c>
      <c r="L187" s="304">
        <v>0</v>
      </c>
      <c r="M187" s="303"/>
      <c r="N187" s="305">
        <f t="shared" si="5"/>
        <v>0</v>
      </c>
      <c r="O187" s="279"/>
      <c r="P187" s="279"/>
      <c r="Q187" s="279"/>
      <c r="R187" s="139"/>
      <c r="T187" s="171" t="s">
        <v>3</v>
      </c>
      <c r="U187" s="44" t="s">
        <v>42</v>
      </c>
      <c r="V187" s="36"/>
      <c r="W187" s="172">
        <f t="shared" si="6"/>
        <v>0</v>
      </c>
      <c r="X187" s="172">
        <v>2.1999999999999999E-2</v>
      </c>
      <c r="Y187" s="172">
        <f t="shared" si="7"/>
        <v>0.10999999999999999</v>
      </c>
      <c r="Z187" s="172">
        <v>0</v>
      </c>
      <c r="AA187" s="173">
        <f t="shared" si="8"/>
        <v>0</v>
      </c>
      <c r="AR187" s="18" t="s">
        <v>192</v>
      </c>
      <c r="AT187" s="18" t="s">
        <v>311</v>
      </c>
      <c r="AU187" s="18" t="s">
        <v>85</v>
      </c>
      <c r="AY187" s="18" t="s">
        <v>153</v>
      </c>
      <c r="BE187" s="114">
        <f t="shared" si="9"/>
        <v>0</v>
      </c>
      <c r="BF187" s="114">
        <f t="shared" si="10"/>
        <v>0</v>
      </c>
      <c r="BG187" s="114">
        <f t="shared" si="11"/>
        <v>0</v>
      </c>
      <c r="BH187" s="114">
        <f t="shared" si="12"/>
        <v>0</v>
      </c>
      <c r="BI187" s="114">
        <f t="shared" si="13"/>
        <v>0</v>
      </c>
      <c r="BJ187" s="18" t="s">
        <v>85</v>
      </c>
      <c r="BK187" s="174">
        <f t="shared" si="14"/>
        <v>0</v>
      </c>
      <c r="BL187" s="18" t="s">
        <v>158</v>
      </c>
      <c r="BM187" s="18" t="s">
        <v>379</v>
      </c>
    </row>
    <row r="188" spans="2:65" s="1" customFormat="1" ht="54" customHeight="1" x14ac:dyDescent="0.3">
      <c r="B188" s="35"/>
      <c r="C188" s="36"/>
      <c r="D188" s="36"/>
      <c r="E188" s="36"/>
      <c r="F188" s="306" t="s">
        <v>380</v>
      </c>
      <c r="G188" s="236"/>
      <c r="H188" s="236"/>
      <c r="I188" s="236"/>
      <c r="J188" s="36"/>
      <c r="K188" s="36"/>
      <c r="L188" s="36"/>
      <c r="M188" s="36"/>
      <c r="N188" s="36"/>
      <c r="O188" s="36"/>
      <c r="P188" s="36"/>
      <c r="Q188" s="36"/>
      <c r="R188" s="37"/>
      <c r="T188" s="74"/>
      <c r="U188" s="36"/>
      <c r="V188" s="36"/>
      <c r="W188" s="36"/>
      <c r="X188" s="36"/>
      <c r="Y188" s="36"/>
      <c r="Z188" s="36"/>
      <c r="AA188" s="75"/>
      <c r="AT188" s="18" t="s">
        <v>316</v>
      </c>
      <c r="AU188" s="18" t="s">
        <v>85</v>
      </c>
    </row>
    <row r="189" spans="2:65" s="1" customFormat="1" ht="22.5" customHeight="1" x14ac:dyDescent="0.3">
      <c r="B189" s="137"/>
      <c r="C189" s="195" t="s">
        <v>259</v>
      </c>
      <c r="D189" s="195" t="s">
        <v>311</v>
      </c>
      <c r="E189" s="196" t="s">
        <v>381</v>
      </c>
      <c r="F189" s="302" t="s">
        <v>382</v>
      </c>
      <c r="G189" s="303"/>
      <c r="H189" s="303"/>
      <c r="I189" s="303"/>
      <c r="J189" s="197" t="s">
        <v>262</v>
      </c>
      <c r="K189" s="198">
        <v>19</v>
      </c>
      <c r="L189" s="304">
        <v>0</v>
      </c>
      <c r="M189" s="303"/>
      <c r="N189" s="305">
        <f>ROUND(L189*K189,3)</f>
        <v>0</v>
      </c>
      <c r="O189" s="279"/>
      <c r="P189" s="279"/>
      <c r="Q189" s="279"/>
      <c r="R189" s="139"/>
      <c r="T189" s="171" t="s">
        <v>3</v>
      </c>
      <c r="U189" s="44" t="s">
        <v>42</v>
      </c>
      <c r="V189" s="36"/>
      <c r="W189" s="172">
        <f>V189*K189</f>
        <v>0</v>
      </c>
      <c r="X189" s="172">
        <v>0</v>
      </c>
      <c r="Y189" s="172">
        <f>X189*K189</f>
        <v>0</v>
      </c>
      <c r="Z189" s="172">
        <v>0</v>
      </c>
      <c r="AA189" s="173">
        <f>Z189*K189</f>
        <v>0</v>
      </c>
      <c r="AR189" s="18" t="s">
        <v>192</v>
      </c>
      <c r="AT189" s="18" t="s">
        <v>311</v>
      </c>
      <c r="AU189" s="18" t="s">
        <v>85</v>
      </c>
      <c r="AY189" s="18" t="s">
        <v>153</v>
      </c>
      <c r="BE189" s="114">
        <f>IF(U189="základná",N189,0)</f>
        <v>0</v>
      </c>
      <c r="BF189" s="114">
        <f>IF(U189="znížená",N189,0)</f>
        <v>0</v>
      </c>
      <c r="BG189" s="114">
        <f>IF(U189="zákl. prenesená",N189,0)</f>
        <v>0</v>
      </c>
      <c r="BH189" s="114">
        <f>IF(U189="zníž. prenesená",N189,0)</f>
        <v>0</v>
      </c>
      <c r="BI189" s="114">
        <f>IF(U189="nulová",N189,0)</f>
        <v>0</v>
      </c>
      <c r="BJ189" s="18" t="s">
        <v>85</v>
      </c>
      <c r="BK189" s="174">
        <f>ROUND(L189*K189,3)</f>
        <v>0</v>
      </c>
      <c r="BL189" s="18" t="s">
        <v>158</v>
      </c>
      <c r="BM189" s="18" t="s">
        <v>383</v>
      </c>
    </row>
    <row r="190" spans="2:65" s="1" customFormat="1" ht="54" customHeight="1" x14ac:dyDescent="0.3">
      <c r="B190" s="35"/>
      <c r="C190" s="36"/>
      <c r="D190" s="36"/>
      <c r="E190" s="36"/>
      <c r="F190" s="306" t="s">
        <v>380</v>
      </c>
      <c r="G190" s="236"/>
      <c r="H190" s="236"/>
      <c r="I190" s="236"/>
      <c r="J190" s="36"/>
      <c r="K190" s="36"/>
      <c r="L190" s="36"/>
      <c r="M190" s="36"/>
      <c r="N190" s="36"/>
      <c r="O190" s="36"/>
      <c r="P190" s="36"/>
      <c r="Q190" s="36"/>
      <c r="R190" s="37"/>
      <c r="T190" s="74"/>
      <c r="U190" s="36"/>
      <c r="V190" s="36"/>
      <c r="W190" s="36"/>
      <c r="X190" s="36"/>
      <c r="Y190" s="36"/>
      <c r="Z190" s="36"/>
      <c r="AA190" s="75"/>
      <c r="AT190" s="18" t="s">
        <v>316</v>
      </c>
      <c r="AU190" s="18" t="s">
        <v>85</v>
      </c>
    </row>
    <row r="191" spans="2:65" s="1" customFormat="1" ht="44.25" customHeight="1" x14ac:dyDescent="0.3">
      <c r="B191" s="137"/>
      <c r="C191" s="166" t="s">
        <v>264</v>
      </c>
      <c r="D191" s="166" t="s">
        <v>154</v>
      </c>
      <c r="E191" s="167" t="s">
        <v>384</v>
      </c>
      <c r="F191" s="278" t="s">
        <v>385</v>
      </c>
      <c r="G191" s="279"/>
      <c r="H191" s="279"/>
      <c r="I191" s="279"/>
      <c r="J191" s="168" t="s">
        <v>262</v>
      </c>
      <c r="K191" s="169">
        <v>2</v>
      </c>
      <c r="L191" s="280">
        <v>0</v>
      </c>
      <c r="M191" s="279"/>
      <c r="N191" s="281">
        <f t="shared" ref="N191:N207" si="15">ROUND(L191*K191,3)</f>
        <v>0</v>
      </c>
      <c r="O191" s="279"/>
      <c r="P191" s="279"/>
      <c r="Q191" s="279"/>
      <c r="R191" s="139"/>
      <c r="T191" s="171" t="s">
        <v>3</v>
      </c>
      <c r="U191" s="44" t="s">
        <v>42</v>
      </c>
      <c r="V191" s="36"/>
      <c r="W191" s="172">
        <f t="shared" ref="W191:W207" si="16">V191*K191</f>
        <v>0</v>
      </c>
      <c r="X191" s="172">
        <v>1.4E-3</v>
      </c>
      <c r="Y191" s="172">
        <f t="shared" ref="Y191:Y207" si="17">X191*K191</f>
        <v>2.8E-3</v>
      </c>
      <c r="Z191" s="172">
        <v>0</v>
      </c>
      <c r="AA191" s="173">
        <f t="shared" ref="AA191:AA207" si="18">Z191*K191</f>
        <v>0</v>
      </c>
      <c r="AR191" s="18" t="s">
        <v>158</v>
      </c>
      <c r="AT191" s="18" t="s">
        <v>154</v>
      </c>
      <c r="AU191" s="18" t="s">
        <v>85</v>
      </c>
      <c r="AY191" s="18" t="s">
        <v>153</v>
      </c>
      <c r="BE191" s="114">
        <f t="shared" ref="BE191:BE207" si="19">IF(U191="základná",N191,0)</f>
        <v>0</v>
      </c>
      <c r="BF191" s="114">
        <f t="shared" ref="BF191:BF207" si="20">IF(U191="znížená",N191,0)</f>
        <v>0</v>
      </c>
      <c r="BG191" s="114">
        <f t="shared" ref="BG191:BG207" si="21">IF(U191="zákl. prenesená",N191,0)</f>
        <v>0</v>
      </c>
      <c r="BH191" s="114">
        <f t="shared" ref="BH191:BH207" si="22">IF(U191="zníž. prenesená",N191,0)</f>
        <v>0</v>
      </c>
      <c r="BI191" s="114">
        <f t="shared" ref="BI191:BI207" si="23">IF(U191="nulová",N191,0)</f>
        <v>0</v>
      </c>
      <c r="BJ191" s="18" t="s">
        <v>85</v>
      </c>
      <c r="BK191" s="174">
        <f t="shared" ref="BK191:BK207" si="24">ROUND(L191*K191,3)</f>
        <v>0</v>
      </c>
      <c r="BL191" s="18" t="s">
        <v>158</v>
      </c>
      <c r="BM191" s="18" t="s">
        <v>386</v>
      </c>
    </row>
    <row r="192" spans="2:65" s="1" customFormat="1" ht="22.5" customHeight="1" x14ac:dyDescent="0.3">
      <c r="B192" s="137"/>
      <c r="C192" s="195" t="s">
        <v>268</v>
      </c>
      <c r="D192" s="195" t="s">
        <v>311</v>
      </c>
      <c r="E192" s="196" t="s">
        <v>387</v>
      </c>
      <c r="F192" s="302" t="s">
        <v>388</v>
      </c>
      <c r="G192" s="303"/>
      <c r="H192" s="303"/>
      <c r="I192" s="303"/>
      <c r="J192" s="197" t="s">
        <v>262</v>
      </c>
      <c r="K192" s="198">
        <v>2</v>
      </c>
      <c r="L192" s="304">
        <v>0</v>
      </c>
      <c r="M192" s="303"/>
      <c r="N192" s="305">
        <f t="shared" si="15"/>
        <v>0</v>
      </c>
      <c r="O192" s="279"/>
      <c r="P192" s="279"/>
      <c r="Q192" s="279"/>
      <c r="R192" s="139"/>
      <c r="T192" s="171" t="s">
        <v>3</v>
      </c>
      <c r="U192" s="44" t="s">
        <v>42</v>
      </c>
      <c r="V192" s="36"/>
      <c r="W192" s="172">
        <f t="shared" si="16"/>
        <v>0</v>
      </c>
      <c r="X192" s="172">
        <v>0</v>
      </c>
      <c r="Y192" s="172">
        <f t="shared" si="17"/>
        <v>0</v>
      </c>
      <c r="Z192" s="172">
        <v>0</v>
      </c>
      <c r="AA192" s="173">
        <f t="shared" si="18"/>
        <v>0</v>
      </c>
      <c r="AR192" s="18" t="s">
        <v>192</v>
      </c>
      <c r="AT192" s="18" t="s">
        <v>311</v>
      </c>
      <c r="AU192" s="18" t="s">
        <v>85</v>
      </c>
      <c r="AY192" s="18" t="s">
        <v>153</v>
      </c>
      <c r="BE192" s="114">
        <f t="shared" si="19"/>
        <v>0</v>
      </c>
      <c r="BF192" s="114">
        <f t="shared" si="20"/>
        <v>0</v>
      </c>
      <c r="BG192" s="114">
        <f t="shared" si="21"/>
        <v>0</v>
      </c>
      <c r="BH192" s="114">
        <f t="shared" si="22"/>
        <v>0</v>
      </c>
      <c r="BI192" s="114">
        <f t="shared" si="23"/>
        <v>0</v>
      </c>
      <c r="BJ192" s="18" t="s">
        <v>85</v>
      </c>
      <c r="BK192" s="174">
        <f t="shared" si="24"/>
        <v>0</v>
      </c>
      <c r="BL192" s="18" t="s">
        <v>158</v>
      </c>
      <c r="BM192" s="18" t="s">
        <v>389</v>
      </c>
    </row>
    <row r="193" spans="2:65" s="1" customFormat="1" ht="22.5" customHeight="1" x14ac:dyDescent="0.3">
      <c r="B193" s="137"/>
      <c r="C193" s="166" t="s">
        <v>274</v>
      </c>
      <c r="D193" s="166" t="s">
        <v>154</v>
      </c>
      <c r="E193" s="167" t="s">
        <v>390</v>
      </c>
      <c r="F193" s="278" t="s">
        <v>391</v>
      </c>
      <c r="G193" s="279"/>
      <c r="H193" s="279"/>
      <c r="I193" s="279"/>
      <c r="J193" s="168" t="s">
        <v>304</v>
      </c>
      <c r="K193" s="169">
        <v>1</v>
      </c>
      <c r="L193" s="280">
        <v>0</v>
      </c>
      <c r="M193" s="279"/>
      <c r="N193" s="281">
        <f t="shared" si="15"/>
        <v>0</v>
      </c>
      <c r="O193" s="279"/>
      <c r="P193" s="279"/>
      <c r="Q193" s="279"/>
      <c r="R193" s="139"/>
      <c r="T193" s="171" t="s">
        <v>3</v>
      </c>
      <c r="U193" s="44" t="s">
        <v>42</v>
      </c>
      <c r="V193" s="36"/>
      <c r="W193" s="172">
        <f t="shared" si="16"/>
        <v>0</v>
      </c>
      <c r="X193" s="172">
        <v>7.1739999999999998E-2</v>
      </c>
      <c r="Y193" s="172">
        <f t="shared" si="17"/>
        <v>7.1739999999999998E-2</v>
      </c>
      <c r="Z193" s="172">
        <v>0</v>
      </c>
      <c r="AA193" s="173">
        <f t="shared" si="18"/>
        <v>0</v>
      </c>
      <c r="AR193" s="18" t="s">
        <v>158</v>
      </c>
      <c r="AT193" s="18" t="s">
        <v>154</v>
      </c>
      <c r="AU193" s="18" t="s">
        <v>85</v>
      </c>
      <c r="AY193" s="18" t="s">
        <v>153</v>
      </c>
      <c r="BE193" s="114">
        <f t="shared" si="19"/>
        <v>0</v>
      </c>
      <c r="BF193" s="114">
        <f t="shared" si="20"/>
        <v>0</v>
      </c>
      <c r="BG193" s="114">
        <f t="shared" si="21"/>
        <v>0</v>
      </c>
      <c r="BH193" s="114">
        <f t="shared" si="22"/>
        <v>0</v>
      </c>
      <c r="BI193" s="114">
        <f t="shared" si="23"/>
        <v>0</v>
      </c>
      <c r="BJ193" s="18" t="s">
        <v>85</v>
      </c>
      <c r="BK193" s="174">
        <f t="shared" si="24"/>
        <v>0</v>
      </c>
      <c r="BL193" s="18" t="s">
        <v>158</v>
      </c>
      <c r="BM193" s="18" t="s">
        <v>392</v>
      </c>
    </row>
    <row r="194" spans="2:65" s="1" customFormat="1" ht="22.5" customHeight="1" x14ac:dyDescent="0.3">
      <c r="B194" s="137"/>
      <c r="C194" s="195" t="s">
        <v>393</v>
      </c>
      <c r="D194" s="195" t="s">
        <v>311</v>
      </c>
      <c r="E194" s="196" t="s">
        <v>394</v>
      </c>
      <c r="F194" s="302" t="s">
        <v>395</v>
      </c>
      <c r="G194" s="303"/>
      <c r="H194" s="303"/>
      <c r="I194" s="303"/>
      <c r="J194" s="197" t="s">
        <v>262</v>
      </c>
      <c r="K194" s="198">
        <v>1</v>
      </c>
      <c r="L194" s="304">
        <v>0</v>
      </c>
      <c r="M194" s="303"/>
      <c r="N194" s="305">
        <f t="shared" si="15"/>
        <v>0</v>
      </c>
      <c r="O194" s="279"/>
      <c r="P194" s="279"/>
      <c r="Q194" s="279"/>
      <c r="R194" s="139"/>
      <c r="T194" s="171" t="s">
        <v>3</v>
      </c>
      <c r="U194" s="44" t="s">
        <v>42</v>
      </c>
      <c r="V194" s="36"/>
      <c r="W194" s="172">
        <f t="shared" si="16"/>
        <v>0</v>
      </c>
      <c r="X194" s="172">
        <v>0</v>
      </c>
      <c r="Y194" s="172">
        <f t="shared" si="17"/>
        <v>0</v>
      </c>
      <c r="Z194" s="172">
        <v>0</v>
      </c>
      <c r="AA194" s="173">
        <f t="shared" si="18"/>
        <v>0</v>
      </c>
      <c r="AR194" s="18" t="s">
        <v>192</v>
      </c>
      <c r="AT194" s="18" t="s">
        <v>311</v>
      </c>
      <c r="AU194" s="18" t="s">
        <v>85</v>
      </c>
      <c r="AY194" s="18" t="s">
        <v>153</v>
      </c>
      <c r="BE194" s="114">
        <f t="shared" si="19"/>
        <v>0</v>
      </c>
      <c r="BF194" s="114">
        <f t="shared" si="20"/>
        <v>0</v>
      </c>
      <c r="BG194" s="114">
        <f t="shared" si="21"/>
        <v>0</v>
      </c>
      <c r="BH194" s="114">
        <f t="shared" si="22"/>
        <v>0</v>
      </c>
      <c r="BI194" s="114">
        <f t="shared" si="23"/>
        <v>0</v>
      </c>
      <c r="BJ194" s="18" t="s">
        <v>85</v>
      </c>
      <c r="BK194" s="174">
        <f t="shared" si="24"/>
        <v>0</v>
      </c>
      <c r="BL194" s="18" t="s">
        <v>158</v>
      </c>
      <c r="BM194" s="18" t="s">
        <v>396</v>
      </c>
    </row>
    <row r="195" spans="2:65" s="1" customFormat="1" ht="22.5" customHeight="1" x14ac:dyDescent="0.3">
      <c r="B195" s="137"/>
      <c r="C195" s="195" t="s">
        <v>397</v>
      </c>
      <c r="D195" s="195" t="s">
        <v>311</v>
      </c>
      <c r="E195" s="196" t="s">
        <v>398</v>
      </c>
      <c r="F195" s="302" t="s">
        <v>399</v>
      </c>
      <c r="G195" s="303"/>
      <c r="H195" s="303"/>
      <c r="I195" s="303"/>
      <c r="J195" s="197" t="s">
        <v>262</v>
      </c>
      <c r="K195" s="198">
        <v>1</v>
      </c>
      <c r="L195" s="304">
        <v>0</v>
      </c>
      <c r="M195" s="303"/>
      <c r="N195" s="305">
        <f t="shared" si="15"/>
        <v>0</v>
      </c>
      <c r="O195" s="279"/>
      <c r="P195" s="279"/>
      <c r="Q195" s="279"/>
      <c r="R195" s="139"/>
      <c r="T195" s="171" t="s">
        <v>3</v>
      </c>
      <c r="U195" s="44" t="s">
        <v>42</v>
      </c>
      <c r="V195" s="36"/>
      <c r="W195" s="172">
        <f t="shared" si="16"/>
        <v>0</v>
      </c>
      <c r="X195" s="172">
        <v>0</v>
      </c>
      <c r="Y195" s="172">
        <f t="shared" si="17"/>
        <v>0</v>
      </c>
      <c r="Z195" s="172">
        <v>0</v>
      </c>
      <c r="AA195" s="173">
        <f t="shared" si="18"/>
        <v>0</v>
      </c>
      <c r="AR195" s="18" t="s">
        <v>192</v>
      </c>
      <c r="AT195" s="18" t="s">
        <v>311</v>
      </c>
      <c r="AU195" s="18" t="s">
        <v>85</v>
      </c>
      <c r="AY195" s="18" t="s">
        <v>153</v>
      </c>
      <c r="BE195" s="114">
        <f t="shared" si="19"/>
        <v>0</v>
      </c>
      <c r="BF195" s="114">
        <f t="shared" si="20"/>
        <v>0</v>
      </c>
      <c r="BG195" s="114">
        <f t="shared" si="21"/>
        <v>0</v>
      </c>
      <c r="BH195" s="114">
        <f t="shared" si="22"/>
        <v>0</v>
      </c>
      <c r="BI195" s="114">
        <f t="shared" si="23"/>
        <v>0</v>
      </c>
      <c r="BJ195" s="18" t="s">
        <v>85</v>
      </c>
      <c r="BK195" s="174">
        <f t="shared" si="24"/>
        <v>0</v>
      </c>
      <c r="BL195" s="18" t="s">
        <v>158</v>
      </c>
      <c r="BM195" s="18" t="s">
        <v>400</v>
      </c>
    </row>
    <row r="196" spans="2:65" s="1" customFormat="1" ht="22.5" customHeight="1" x14ac:dyDescent="0.3">
      <c r="B196" s="137"/>
      <c r="C196" s="195" t="s">
        <v>401</v>
      </c>
      <c r="D196" s="195" t="s">
        <v>311</v>
      </c>
      <c r="E196" s="196" t="s">
        <v>402</v>
      </c>
      <c r="F196" s="302" t="s">
        <v>403</v>
      </c>
      <c r="G196" s="303"/>
      <c r="H196" s="303"/>
      <c r="I196" s="303"/>
      <c r="J196" s="197" t="s">
        <v>404</v>
      </c>
      <c r="K196" s="198">
        <v>1</v>
      </c>
      <c r="L196" s="304">
        <v>0</v>
      </c>
      <c r="M196" s="303"/>
      <c r="N196" s="305">
        <f t="shared" si="15"/>
        <v>0</v>
      </c>
      <c r="O196" s="279"/>
      <c r="P196" s="279"/>
      <c r="Q196" s="279"/>
      <c r="R196" s="139"/>
      <c r="T196" s="171" t="s">
        <v>3</v>
      </c>
      <c r="U196" s="44" t="s">
        <v>42</v>
      </c>
      <c r="V196" s="36"/>
      <c r="W196" s="172">
        <f t="shared" si="16"/>
        <v>0</v>
      </c>
      <c r="X196" s="172">
        <v>0</v>
      </c>
      <c r="Y196" s="172">
        <f t="shared" si="17"/>
        <v>0</v>
      </c>
      <c r="Z196" s="172">
        <v>0</v>
      </c>
      <c r="AA196" s="173">
        <f t="shared" si="18"/>
        <v>0</v>
      </c>
      <c r="AR196" s="18" t="s">
        <v>192</v>
      </c>
      <c r="AT196" s="18" t="s">
        <v>311</v>
      </c>
      <c r="AU196" s="18" t="s">
        <v>85</v>
      </c>
      <c r="AY196" s="18" t="s">
        <v>153</v>
      </c>
      <c r="BE196" s="114">
        <f t="shared" si="19"/>
        <v>0</v>
      </c>
      <c r="BF196" s="114">
        <f t="shared" si="20"/>
        <v>0</v>
      </c>
      <c r="BG196" s="114">
        <f t="shared" si="21"/>
        <v>0</v>
      </c>
      <c r="BH196" s="114">
        <f t="shared" si="22"/>
        <v>0</v>
      </c>
      <c r="BI196" s="114">
        <f t="shared" si="23"/>
        <v>0</v>
      </c>
      <c r="BJ196" s="18" t="s">
        <v>85</v>
      </c>
      <c r="BK196" s="174">
        <f t="shared" si="24"/>
        <v>0</v>
      </c>
      <c r="BL196" s="18" t="s">
        <v>158</v>
      </c>
      <c r="BM196" s="18" t="s">
        <v>405</v>
      </c>
    </row>
    <row r="197" spans="2:65" s="1" customFormat="1" ht="22.5" customHeight="1" x14ac:dyDescent="0.3">
      <c r="B197" s="137"/>
      <c r="C197" s="195" t="s">
        <v>406</v>
      </c>
      <c r="D197" s="195" t="s">
        <v>311</v>
      </c>
      <c r="E197" s="196" t="s">
        <v>407</v>
      </c>
      <c r="F197" s="302" t="s">
        <v>408</v>
      </c>
      <c r="G197" s="303"/>
      <c r="H197" s="303"/>
      <c r="I197" s="303"/>
      <c r="J197" s="197" t="s">
        <v>404</v>
      </c>
      <c r="K197" s="198">
        <v>1</v>
      </c>
      <c r="L197" s="304">
        <v>0</v>
      </c>
      <c r="M197" s="303"/>
      <c r="N197" s="305">
        <f t="shared" si="15"/>
        <v>0</v>
      </c>
      <c r="O197" s="279"/>
      <c r="P197" s="279"/>
      <c r="Q197" s="279"/>
      <c r="R197" s="139"/>
      <c r="T197" s="171" t="s">
        <v>3</v>
      </c>
      <c r="U197" s="44" t="s">
        <v>42</v>
      </c>
      <c r="V197" s="36"/>
      <c r="W197" s="172">
        <f t="shared" si="16"/>
        <v>0</v>
      </c>
      <c r="X197" s="172">
        <v>0</v>
      </c>
      <c r="Y197" s="172">
        <f t="shared" si="17"/>
        <v>0</v>
      </c>
      <c r="Z197" s="172">
        <v>0</v>
      </c>
      <c r="AA197" s="173">
        <f t="shared" si="18"/>
        <v>0</v>
      </c>
      <c r="AR197" s="18" t="s">
        <v>192</v>
      </c>
      <c r="AT197" s="18" t="s">
        <v>311</v>
      </c>
      <c r="AU197" s="18" t="s">
        <v>85</v>
      </c>
      <c r="AY197" s="18" t="s">
        <v>153</v>
      </c>
      <c r="BE197" s="114">
        <f t="shared" si="19"/>
        <v>0</v>
      </c>
      <c r="BF197" s="114">
        <f t="shared" si="20"/>
        <v>0</v>
      </c>
      <c r="BG197" s="114">
        <f t="shared" si="21"/>
        <v>0</v>
      </c>
      <c r="BH197" s="114">
        <f t="shared" si="22"/>
        <v>0</v>
      </c>
      <c r="BI197" s="114">
        <f t="shared" si="23"/>
        <v>0</v>
      </c>
      <c r="BJ197" s="18" t="s">
        <v>85</v>
      </c>
      <c r="BK197" s="174">
        <f t="shared" si="24"/>
        <v>0</v>
      </c>
      <c r="BL197" s="18" t="s">
        <v>158</v>
      </c>
      <c r="BM197" s="18" t="s">
        <v>409</v>
      </c>
    </row>
    <row r="198" spans="2:65" s="1" customFormat="1" ht="22.5" customHeight="1" x14ac:dyDescent="0.3">
      <c r="B198" s="137"/>
      <c r="C198" s="195" t="s">
        <v>410</v>
      </c>
      <c r="D198" s="195" t="s">
        <v>311</v>
      </c>
      <c r="E198" s="196" t="s">
        <v>411</v>
      </c>
      <c r="F198" s="302" t="s">
        <v>412</v>
      </c>
      <c r="G198" s="303"/>
      <c r="H198" s="303"/>
      <c r="I198" s="303"/>
      <c r="J198" s="197" t="s">
        <v>262</v>
      </c>
      <c r="K198" s="198">
        <v>1</v>
      </c>
      <c r="L198" s="304">
        <v>0</v>
      </c>
      <c r="M198" s="303"/>
      <c r="N198" s="305">
        <f t="shared" si="15"/>
        <v>0</v>
      </c>
      <c r="O198" s="279"/>
      <c r="P198" s="279"/>
      <c r="Q198" s="279"/>
      <c r="R198" s="139"/>
      <c r="T198" s="171" t="s">
        <v>3</v>
      </c>
      <c r="U198" s="44" t="s">
        <v>42</v>
      </c>
      <c r="V198" s="36"/>
      <c r="W198" s="172">
        <f t="shared" si="16"/>
        <v>0</v>
      </c>
      <c r="X198" s="172">
        <v>0</v>
      </c>
      <c r="Y198" s="172">
        <f t="shared" si="17"/>
        <v>0</v>
      </c>
      <c r="Z198" s="172">
        <v>0</v>
      </c>
      <c r="AA198" s="173">
        <f t="shared" si="18"/>
        <v>0</v>
      </c>
      <c r="AR198" s="18" t="s">
        <v>192</v>
      </c>
      <c r="AT198" s="18" t="s">
        <v>311</v>
      </c>
      <c r="AU198" s="18" t="s">
        <v>85</v>
      </c>
      <c r="AY198" s="18" t="s">
        <v>153</v>
      </c>
      <c r="BE198" s="114">
        <f t="shared" si="19"/>
        <v>0</v>
      </c>
      <c r="BF198" s="114">
        <f t="shared" si="20"/>
        <v>0</v>
      </c>
      <c r="BG198" s="114">
        <f t="shared" si="21"/>
        <v>0</v>
      </c>
      <c r="BH198" s="114">
        <f t="shared" si="22"/>
        <v>0</v>
      </c>
      <c r="BI198" s="114">
        <f t="shared" si="23"/>
        <v>0</v>
      </c>
      <c r="BJ198" s="18" t="s">
        <v>85</v>
      </c>
      <c r="BK198" s="174">
        <f t="shared" si="24"/>
        <v>0</v>
      </c>
      <c r="BL198" s="18" t="s">
        <v>158</v>
      </c>
      <c r="BM198" s="18" t="s">
        <v>413</v>
      </c>
    </row>
    <row r="199" spans="2:65" s="1" customFormat="1" ht="22.5" customHeight="1" x14ac:dyDescent="0.3">
      <c r="B199" s="137"/>
      <c r="C199" s="195" t="s">
        <v>414</v>
      </c>
      <c r="D199" s="195" t="s">
        <v>311</v>
      </c>
      <c r="E199" s="196" t="s">
        <v>415</v>
      </c>
      <c r="F199" s="302" t="s">
        <v>416</v>
      </c>
      <c r="G199" s="303"/>
      <c r="H199" s="303"/>
      <c r="I199" s="303"/>
      <c r="J199" s="197" t="s">
        <v>404</v>
      </c>
      <c r="K199" s="198">
        <v>1</v>
      </c>
      <c r="L199" s="304">
        <v>0</v>
      </c>
      <c r="M199" s="303"/>
      <c r="N199" s="305">
        <f t="shared" si="15"/>
        <v>0</v>
      </c>
      <c r="O199" s="279"/>
      <c r="P199" s="279"/>
      <c r="Q199" s="279"/>
      <c r="R199" s="139"/>
      <c r="T199" s="171" t="s">
        <v>3</v>
      </c>
      <c r="U199" s="44" t="s">
        <v>42</v>
      </c>
      <c r="V199" s="36"/>
      <c r="W199" s="172">
        <f t="shared" si="16"/>
        <v>0</v>
      </c>
      <c r="X199" s="172">
        <v>0</v>
      </c>
      <c r="Y199" s="172">
        <f t="shared" si="17"/>
        <v>0</v>
      </c>
      <c r="Z199" s="172">
        <v>0</v>
      </c>
      <c r="AA199" s="173">
        <f t="shared" si="18"/>
        <v>0</v>
      </c>
      <c r="AR199" s="18" t="s">
        <v>192</v>
      </c>
      <c r="AT199" s="18" t="s">
        <v>311</v>
      </c>
      <c r="AU199" s="18" t="s">
        <v>85</v>
      </c>
      <c r="AY199" s="18" t="s">
        <v>153</v>
      </c>
      <c r="BE199" s="114">
        <f t="shared" si="19"/>
        <v>0</v>
      </c>
      <c r="BF199" s="114">
        <f t="shared" si="20"/>
        <v>0</v>
      </c>
      <c r="BG199" s="114">
        <f t="shared" si="21"/>
        <v>0</v>
      </c>
      <c r="BH199" s="114">
        <f t="shared" si="22"/>
        <v>0</v>
      </c>
      <c r="BI199" s="114">
        <f t="shared" si="23"/>
        <v>0</v>
      </c>
      <c r="BJ199" s="18" t="s">
        <v>85</v>
      </c>
      <c r="BK199" s="174">
        <f t="shared" si="24"/>
        <v>0</v>
      </c>
      <c r="BL199" s="18" t="s">
        <v>158</v>
      </c>
      <c r="BM199" s="18" t="s">
        <v>417</v>
      </c>
    </row>
    <row r="200" spans="2:65" s="1" customFormat="1" ht="22.5" customHeight="1" x14ac:dyDescent="0.3">
      <c r="B200" s="137"/>
      <c r="C200" s="195" t="s">
        <v>418</v>
      </c>
      <c r="D200" s="195" t="s">
        <v>311</v>
      </c>
      <c r="E200" s="196" t="s">
        <v>419</v>
      </c>
      <c r="F200" s="302" t="s">
        <v>420</v>
      </c>
      <c r="G200" s="303"/>
      <c r="H200" s="303"/>
      <c r="I200" s="303"/>
      <c r="J200" s="197" t="s">
        <v>404</v>
      </c>
      <c r="K200" s="198">
        <v>1</v>
      </c>
      <c r="L200" s="304">
        <v>0</v>
      </c>
      <c r="M200" s="303"/>
      <c r="N200" s="305">
        <f t="shared" si="15"/>
        <v>0</v>
      </c>
      <c r="O200" s="279"/>
      <c r="P200" s="279"/>
      <c r="Q200" s="279"/>
      <c r="R200" s="139"/>
      <c r="T200" s="171" t="s">
        <v>3</v>
      </c>
      <c r="U200" s="44" t="s">
        <v>42</v>
      </c>
      <c r="V200" s="36"/>
      <c r="W200" s="172">
        <f t="shared" si="16"/>
        <v>0</v>
      </c>
      <c r="X200" s="172">
        <v>0</v>
      </c>
      <c r="Y200" s="172">
        <f t="shared" si="17"/>
        <v>0</v>
      </c>
      <c r="Z200" s="172">
        <v>0</v>
      </c>
      <c r="AA200" s="173">
        <f t="shared" si="18"/>
        <v>0</v>
      </c>
      <c r="AR200" s="18" t="s">
        <v>192</v>
      </c>
      <c r="AT200" s="18" t="s">
        <v>311</v>
      </c>
      <c r="AU200" s="18" t="s">
        <v>85</v>
      </c>
      <c r="AY200" s="18" t="s">
        <v>153</v>
      </c>
      <c r="BE200" s="114">
        <f t="shared" si="19"/>
        <v>0</v>
      </c>
      <c r="BF200" s="114">
        <f t="shared" si="20"/>
        <v>0</v>
      </c>
      <c r="BG200" s="114">
        <f t="shared" si="21"/>
        <v>0</v>
      </c>
      <c r="BH200" s="114">
        <f t="shared" si="22"/>
        <v>0</v>
      </c>
      <c r="BI200" s="114">
        <f t="shared" si="23"/>
        <v>0</v>
      </c>
      <c r="BJ200" s="18" t="s">
        <v>85</v>
      </c>
      <c r="BK200" s="174">
        <f t="shared" si="24"/>
        <v>0</v>
      </c>
      <c r="BL200" s="18" t="s">
        <v>158</v>
      </c>
      <c r="BM200" s="18" t="s">
        <v>421</v>
      </c>
    </row>
    <row r="201" spans="2:65" s="1" customFormat="1" ht="22.5" customHeight="1" x14ac:dyDescent="0.3">
      <c r="B201" s="137"/>
      <c r="C201" s="195" t="s">
        <v>422</v>
      </c>
      <c r="D201" s="195" t="s">
        <v>311</v>
      </c>
      <c r="E201" s="196" t="s">
        <v>423</v>
      </c>
      <c r="F201" s="302" t="s">
        <v>424</v>
      </c>
      <c r="G201" s="303"/>
      <c r="H201" s="303"/>
      <c r="I201" s="303"/>
      <c r="J201" s="197" t="s">
        <v>262</v>
      </c>
      <c r="K201" s="198">
        <v>2</v>
      </c>
      <c r="L201" s="304">
        <v>0</v>
      </c>
      <c r="M201" s="303"/>
      <c r="N201" s="305">
        <f t="shared" si="15"/>
        <v>0</v>
      </c>
      <c r="O201" s="279"/>
      <c r="P201" s="279"/>
      <c r="Q201" s="279"/>
      <c r="R201" s="139"/>
      <c r="T201" s="171" t="s">
        <v>3</v>
      </c>
      <c r="U201" s="44" t="s">
        <v>42</v>
      </c>
      <c r="V201" s="36"/>
      <c r="W201" s="172">
        <f t="shared" si="16"/>
        <v>0</v>
      </c>
      <c r="X201" s="172">
        <v>0</v>
      </c>
      <c r="Y201" s="172">
        <f t="shared" si="17"/>
        <v>0</v>
      </c>
      <c r="Z201" s="172">
        <v>0</v>
      </c>
      <c r="AA201" s="173">
        <f t="shared" si="18"/>
        <v>0</v>
      </c>
      <c r="AR201" s="18" t="s">
        <v>192</v>
      </c>
      <c r="AT201" s="18" t="s">
        <v>311</v>
      </c>
      <c r="AU201" s="18" t="s">
        <v>85</v>
      </c>
      <c r="AY201" s="18" t="s">
        <v>153</v>
      </c>
      <c r="BE201" s="114">
        <f t="shared" si="19"/>
        <v>0</v>
      </c>
      <c r="BF201" s="114">
        <f t="shared" si="20"/>
        <v>0</v>
      </c>
      <c r="BG201" s="114">
        <f t="shared" si="21"/>
        <v>0</v>
      </c>
      <c r="BH201" s="114">
        <f t="shared" si="22"/>
        <v>0</v>
      </c>
      <c r="BI201" s="114">
        <f t="shared" si="23"/>
        <v>0</v>
      </c>
      <c r="BJ201" s="18" t="s">
        <v>85</v>
      </c>
      <c r="BK201" s="174">
        <f t="shared" si="24"/>
        <v>0</v>
      </c>
      <c r="BL201" s="18" t="s">
        <v>158</v>
      </c>
      <c r="BM201" s="18" t="s">
        <v>425</v>
      </c>
    </row>
    <row r="202" spans="2:65" s="1" customFormat="1" ht="22.5" customHeight="1" x14ac:dyDescent="0.3">
      <c r="B202" s="137"/>
      <c r="C202" s="195" t="s">
        <v>426</v>
      </c>
      <c r="D202" s="195" t="s">
        <v>311</v>
      </c>
      <c r="E202" s="196" t="s">
        <v>427</v>
      </c>
      <c r="F202" s="302" t="s">
        <v>428</v>
      </c>
      <c r="G202" s="303"/>
      <c r="H202" s="303"/>
      <c r="I202" s="303"/>
      <c r="J202" s="197" t="s">
        <v>429</v>
      </c>
      <c r="K202" s="198">
        <v>2</v>
      </c>
      <c r="L202" s="304">
        <v>0</v>
      </c>
      <c r="M202" s="303"/>
      <c r="N202" s="305">
        <f t="shared" si="15"/>
        <v>0</v>
      </c>
      <c r="O202" s="279"/>
      <c r="P202" s="279"/>
      <c r="Q202" s="279"/>
      <c r="R202" s="139"/>
      <c r="T202" s="171" t="s">
        <v>3</v>
      </c>
      <c r="U202" s="44" t="s">
        <v>42</v>
      </c>
      <c r="V202" s="36"/>
      <c r="W202" s="172">
        <f t="shared" si="16"/>
        <v>0</v>
      </c>
      <c r="X202" s="172">
        <v>0</v>
      </c>
      <c r="Y202" s="172">
        <f t="shared" si="17"/>
        <v>0</v>
      </c>
      <c r="Z202" s="172">
        <v>0</v>
      </c>
      <c r="AA202" s="173">
        <f t="shared" si="18"/>
        <v>0</v>
      </c>
      <c r="AR202" s="18" t="s">
        <v>192</v>
      </c>
      <c r="AT202" s="18" t="s">
        <v>311</v>
      </c>
      <c r="AU202" s="18" t="s">
        <v>85</v>
      </c>
      <c r="AY202" s="18" t="s">
        <v>153</v>
      </c>
      <c r="BE202" s="114">
        <f t="shared" si="19"/>
        <v>0</v>
      </c>
      <c r="BF202" s="114">
        <f t="shared" si="20"/>
        <v>0</v>
      </c>
      <c r="BG202" s="114">
        <f t="shared" si="21"/>
        <v>0</v>
      </c>
      <c r="BH202" s="114">
        <f t="shared" si="22"/>
        <v>0</v>
      </c>
      <c r="BI202" s="114">
        <f t="shared" si="23"/>
        <v>0</v>
      </c>
      <c r="BJ202" s="18" t="s">
        <v>85</v>
      </c>
      <c r="BK202" s="174">
        <f t="shared" si="24"/>
        <v>0</v>
      </c>
      <c r="BL202" s="18" t="s">
        <v>158</v>
      </c>
      <c r="BM202" s="18" t="s">
        <v>430</v>
      </c>
    </row>
    <row r="203" spans="2:65" s="1" customFormat="1" ht="22.5" customHeight="1" x14ac:dyDescent="0.3">
      <c r="B203" s="137"/>
      <c r="C203" s="195" t="s">
        <v>431</v>
      </c>
      <c r="D203" s="195" t="s">
        <v>311</v>
      </c>
      <c r="E203" s="196" t="s">
        <v>432</v>
      </c>
      <c r="F203" s="302" t="s">
        <v>433</v>
      </c>
      <c r="G203" s="303"/>
      <c r="H203" s="303"/>
      <c r="I203" s="303"/>
      <c r="J203" s="197" t="s">
        <v>404</v>
      </c>
      <c r="K203" s="198">
        <v>1</v>
      </c>
      <c r="L203" s="304">
        <v>0</v>
      </c>
      <c r="M203" s="303"/>
      <c r="N203" s="305">
        <f t="shared" si="15"/>
        <v>0</v>
      </c>
      <c r="O203" s="279"/>
      <c r="P203" s="279"/>
      <c r="Q203" s="279"/>
      <c r="R203" s="139"/>
      <c r="T203" s="171" t="s">
        <v>3</v>
      </c>
      <c r="U203" s="44" t="s">
        <v>42</v>
      </c>
      <c r="V203" s="36"/>
      <c r="W203" s="172">
        <f t="shared" si="16"/>
        <v>0</v>
      </c>
      <c r="X203" s="172">
        <v>0</v>
      </c>
      <c r="Y203" s="172">
        <f t="shared" si="17"/>
        <v>0</v>
      </c>
      <c r="Z203" s="172">
        <v>0</v>
      </c>
      <c r="AA203" s="173">
        <f t="shared" si="18"/>
        <v>0</v>
      </c>
      <c r="AR203" s="18" t="s">
        <v>192</v>
      </c>
      <c r="AT203" s="18" t="s">
        <v>311</v>
      </c>
      <c r="AU203" s="18" t="s">
        <v>85</v>
      </c>
      <c r="AY203" s="18" t="s">
        <v>153</v>
      </c>
      <c r="BE203" s="114">
        <f t="shared" si="19"/>
        <v>0</v>
      </c>
      <c r="BF203" s="114">
        <f t="shared" si="20"/>
        <v>0</v>
      </c>
      <c r="BG203" s="114">
        <f t="shared" si="21"/>
        <v>0</v>
      </c>
      <c r="BH203" s="114">
        <f t="shared" si="22"/>
        <v>0</v>
      </c>
      <c r="BI203" s="114">
        <f t="shared" si="23"/>
        <v>0</v>
      </c>
      <c r="BJ203" s="18" t="s">
        <v>85</v>
      </c>
      <c r="BK203" s="174">
        <f t="shared" si="24"/>
        <v>0</v>
      </c>
      <c r="BL203" s="18" t="s">
        <v>158</v>
      </c>
      <c r="BM203" s="18" t="s">
        <v>434</v>
      </c>
    </row>
    <row r="204" spans="2:65" s="1" customFormat="1" ht="22.5" customHeight="1" x14ac:dyDescent="0.3">
      <c r="B204" s="137"/>
      <c r="C204" s="195" t="s">
        <v>435</v>
      </c>
      <c r="D204" s="195" t="s">
        <v>311</v>
      </c>
      <c r="E204" s="196" t="s">
        <v>436</v>
      </c>
      <c r="F204" s="302" t="s">
        <v>437</v>
      </c>
      <c r="G204" s="303"/>
      <c r="H204" s="303"/>
      <c r="I204" s="303"/>
      <c r="J204" s="197" t="s">
        <v>262</v>
      </c>
      <c r="K204" s="198">
        <v>2</v>
      </c>
      <c r="L204" s="304">
        <v>0</v>
      </c>
      <c r="M204" s="303"/>
      <c r="N204" s="305">
        <f t="shared" si="15"/>
        <v>0</v>
      </c>
      <c r="O204" s="279"/>
      <c r="P204" s="279"/>
      <c r="Q204" s="279"/>
      <c r="R204" s="139"/>
      <c r="T204" s="171" t="s">
        <v>3</v>
      </c>
      <c r="U204" s="44" t="s">
        <v>42</v>
      </c>
      <c r="V204" s="36"/>
      <c r="W204" s="172">
        <f t="shared" si="16"/>
        <v>0</v>
      </c>
      <c r="X204" s="172">
        <v>0</v>
      </c>
      <c r="Y204" s="172">
        <f t="shared" si="17"/>
        <v>0</v>
      </c>
      <c r="Z204" s="172">
        <v>0</v>
      </c>
      <c r="AA204" s="173">
        <f t="shared" si="18"/>
        <v>0</v>
      </c>
      <c r="AR204" s="18" t="s">
        <v>192</v>
      </c>
      <c r="AT204" s="18" t="s">
        <v>311</v>
      </c>
      <c r="AU204" s="18" t="s">
        <v>85</v>
      </c>
      <c r="AY204" s="18" t="s">
        <v>153</v>
      </c>
      <c r="BE204" s="114">
        <f t="shared" si="19"/>
        <v>0</v>
      </c>
      <c r="BF204" s="114">
        <f t="shared" si="20"/>
        <v>0</v>
      </c>
      <c r="BG204" s="114">
        <f t="shared" si="21"/>
        <v>0</v>
      </c>
      <c r="BH204" s="114">
        <f t="shared" si="22"/>
        <v>0</v>
      </c>
      <c r="BI204" s="114">
        <f t="shared" si="23"/>
        <v>0</v>
      </c>
      <c r="BJ204" s="18" t="s">
        <v>85</v>
      </c>
      <c r="BK204" s="174">
        <f t="shared" si="24"/>
        <v>0</v>
      </c>
      <c r="BL204" s="18" t="s">
        <v>158</v>
      </c>
      <c r="BM204" s="18" t="s">
        <v>438</v>
      </c>
    </row>
    <row r="205" spans="2:65" s="1" customFormat="1" ht="31.5" customHeight="1" x14ac:dyDescent="0.3">
      <c r="B205" s="137"/>
      <c r="C205" s="166" t="s">
        <v>439</v>
      </c>
      <c r="D205" s="166" t="s">
        <v>154</v>
      </c>
      <c r="E205" s="167" t="s">
        <v>440</v>
      </c>
      <c r="F205" s="278" t="s">
        <v>441</v>
      </c>
      <c r="G205" s="279"/>
      <c r="H205" s="279"/>
      <c r="I205" s="279"/>
      <c r="J205" s="168" t="s">
        <v>262</v>
      </c>
      <c r="K205" s="169">
        <v>2</v>
      </c>
      <c r="L205" s="280">
        <v>0</v>
      </c>
      <c r="M205" s="279"/>
      <c r="N205" s="281">
        <f t="shared" si="15"/>
        <v>0</v>
      </c>
      <c r="O205" s="279"/>
      <c r="P205" s="279"/>
      <c r="Q205" s="279"/>
      <c r="R205" s="139"/>
      <c r="T205" s="171" t="s">
        <v>3</v>
      </c>
      <c r="U205" s="44" t="s">
        <v>42</v>
      </c>
      <c r="V205" s="36"/>
      <c r="W205" s="172">
        <f t="shared" si="16"/>
        <v>0</v>
      </c>
      <c r="X205" s="172">
        <v>7.1739999999999998E-2</v>
      </c>
      <c r="Y205" s="172">
        <f t="shared" si="17"/>
        <v>0.14348</v>
      </c>
      <c r="Z205" s="172">
        <v>0</v>
      </c>
      <c r="AA205" s="173">
        <f t="shared" si="18"/>
        <v>0</v>
      </c>
      <c r="AR205" s="18" t="s">
        <v>158</v>
      </c>
      <c r="AT205" s="18" t="s">
        <v>154</v>
      </c>
      <c r="AU205" s="18" t="s">
        <v>85</v>
      </c>
      <c r="AY205" s="18" t="s">
        <v>153</v>
      </c>
      <c r="BE205" s="114">
        <f t="shared" si="19"/>
        <v>0</v>
      </c>
      <c r="BF205" s="114">
        <f t="shared" si="20"/>
        <v>0</v>
      </c>
      <c r="BG205" s="114">
        <f t="shared" si="21"/>
        <v>0</v>
      </c>
      <c r="BH205" s="114">
        <f t="shared" si="22"/>
        <v>0</v>
      </c>
      <c r="BI205" s="114">
        <f t="shared" si="23"/>
        <v>0</v>
      </c>
      <c r="BJ205" s="18" t="s">
        <v>85</v>
      </c>
      <c r="BK205" s="174">
        <f t="shared" si="24"/>
        <v>0</v>
      </c>
      <c r="BL205" s="18" t="s">
        <v>158</v>
      </c>
      <c r="BM205" s="18" t="s">
        <v>442</v>
      </c>
    </row>
    <row r="206" spans="2:65" s="1" customFormat="1" ht="22.5" customHeight="1" x14ac:dyDescent="0.3">
      <c r="B206" s="137"/>
      <c r="C206" s="195" t="s">
        <v>443</v>
      </c>
      <c r="D206" s="195" t="s">
        <v>311</v>
      </c>
      <c r="E206" s="196" t="s">
        <v>444</v>
      </c>
      <c r="F206" s="302" t="s">
        <v>445</v>
      </c>
      <c r="G206" s="303"/>
      <c r="H206" s="303"/>
      <c r="I206" s="303"/>
      <c r="J206" s="197" t="s">
        <v>262</v>
      </c>
      <c r="K206" s="198">
        <v>2</v>
      </c>
      <c r="L206" s="304">
        <v>0</v>
      </c>
      <c r="M206" s="303"/>
      <c r="N206" s="305">
        <f t="shared" si="15"/>
        <v>0</v>
      </c>
      <c r="O206" s="279"/>
      <c r="P206" s="279"/>
      <c r="Q206" s="279"/>
      <c r="R206" s="139"/>
      <c r="T206" s="171" t="s">
        <v>3</v>
      </c>
      <c r="U206" s="44" t="s">
        <v>42</v>
      </c>
      <c r="V206" s="36"/>
      <c r="W206" s="172">
        <f t="shared" si="16"/>
        <v>0</v>
      </c>
      <c r="X206" s="172">
        <v>3.5000000000000003E-2</v>
      </c>
      <c r="Y206" s="172">
        <f t="shared" si="17"/>
        <v>7.0000000000000007E-2</v>
      </c>
      <c r="Z206" s="172">
        <v>0</v>
      </c>
      <c r="AA206" s="173">
        <f t="shared" si="18"/>
        <v>0</v>
      </c>
      <c r="AR206" s="18" t="s">
        <v>192</v>
      </c>
      <c r="AT206" s="18" t="s">
        <v>311</v>
      </c>
      <c r="AU206" s="18" t="s">
        <v>85</v>
      </c>
      <c r="AY206" s="18" t="s">
        <v>153</v>
      </c>
      <c r="BE206" s="114">
        <f t="shared" si="19"/>
        <v>0</v>
      </c>
      <c r="BF206" s="114">
        <f t="shared" si="20"/>
        <v>0</v>
      </c>
      <c r="BG206" s="114">
        <f t="shared" si="21"/>
        <v>0</v>
      </c>
      <c r="BH206" s="114">
        <f t="shared" si="22"/>
        <v>0</v>
      </c>
      <c r="BI206" s="114">
        <f t="shared" si="23"/>
        <v>0</v>
      </c>
      <c r="BJ206" s="18" t="s">
        <v>85</v>
      </c>
      <c r="BK206" s="174">
        <f t="shared" si="24"/>
        <v>0</v>
      </c>
      <c r="BL206" s="18" t="s">
        <v>158</v>
      </c>
      <c r="BM206" s="18" t="s">
        <v>446</v>
      </c>
    </row>
    <row r="207" spans="2:65" s="1" customFormat="1" ht="22.5" customHeight="1" x14ac:dyDescent="0.3">
      <c r="B207" s="137"/>
      <c r="C207" s="166" t="s">
        <v>447</v>
      </c>
      <c r="D207" s="166" t="s">
        <v>154</v>
      </c>
      <c r="E207" s="167" t="s">
        <v>448</v>
      </c>
      <c r="F207" s="278" t="s">
        <v>449</v>
      </c>
      <c r="G207" s="279"/>
      <c r="H207" s="279"/>
      <c r="I207" s="279"/>
      <c r="J207" s="168" t="s">
        <v>157</v>
      </c>
      <c r="K207" s="169">
        <v>1142</v>
      </c>
      <c r="L207" s="280">
        <v>0</v>
      </c>
      <c r="M207" s="279"/>
      <c r="N207" s="281">
        <f t="shared" si="15"/>
        <v>0</v>
      </c>
      <c r="O207" s="279"/>
      <c r="P207" s="279"/>
      <c r="Q207" s="279"/>
      <c r="R207" s="139"/>
      <c r="T207" s="171" t="s">
        <v>3</v>
      </c>
      <c r="U207" s="44" t="s">
        <v>42</v>
      </c>
      <c r="V207" s="36"/>
      <c r="W207" s="172">
        <f t="shared" si="16"/>
        <v>0</v>
      </c>
      <c r="X207" s="172">
        <v>0</v>
      </c>
      <c r="Y207" s="172">
        <f t="shared" si="17"/>
        <v>0</v>
      </c>
      <c r="Z207" s="172">
        <v>0</v>
      </c>
      <c r="AA207" s="173">
        <f t="shared" si="18"/>
        <v>0</v>
      </c>
      <c r="AR207" s="18" t="s">
        <v>158</v>
      </c>
      <c r="AT207" s="18" t="s">
        <v>154</v>
      </c>
      <c r="AU207" s="18" t="s">
        <v>85</v>
      </c>
      <c r="AY207" s="18" t="s">
        <v>153</v>
      </c>
      <c r="BE207" s="114">
        <f t="shared" si="19"/>
        <v>0</v>
      </c>
      <c r="BF207" s="114">
        <f t="shared" si="20"/>
        <v>0</v>
      </c>
      <c r="BG207" s="114">
        <f t="shared" si="21"/>
        <v>0</v>
      </c>
      <c r="BH207" s="114">
        <f t="shared" si="22"/>
        <v>0</v>
      </c>
      <c r="BI207" s="114">
        <f t="shared" si="23"/>
        <v>0</v>
      </c>
      <c r="BJ207" s="18" t="s">
        <v>85</v>
      </c>
      <c r="BK207" s="174">
        <f t="shared" si="24"/>
        <v>0</v>
      </c>
      <c r="BL207" s="18" t="s">
        <v>158</v>
      </c>
      <c r="BM207" s="18" t="s">
        <v>450</v>
      </c>
    </row>
    <row r="208" spans="2:65" s="11" customFormat="1" ht="22.5" customHeight="1" x14ac:dyDescent="0.3">
      <c r="B208" s="175"/>
      <c r="C208" s="176"/>
      <c r="D208" s="176"/>
      <c r="E208" s="177" t="s">
        <v>3</v>
      </c>
      <c r="F208" s="282" t="s">
        <v>451</v>
      </c>
      <c r="G208" s="283"/>
      <c r="H208" s="283"/>
      <c r="I208" s="283"/>
      <c r="J208" s="176"/>
      <c r="K208" s="178">
        <v>1142</v>
      </c>
      <c r="L208" s="176"/>
      <c r="M208" s="176"/>
      <c r="N208" s="176"/>
      <c r="O208" s="176"/>
      <c r="P208" s="176"/>
      <c r="Q208" s="176"/>
      <c r="R208" s="179"/>
      <c r="T208" s="180"/>
      <c r="U208" s="176"/>
      <c r="V208" s="176"/>
      <c r="W208" s="176"/>
      <c r="X208" s="176"/>
      <c r="Y208" s="176"/>
      <c r="Z208" s="176"/>
      <c r="AA208" s="181"/>
      <c r="AT208" s="182" t="s">
        <v>161</v>
      </c>
      <c r="AU208" s="182" t="s">
        <v>85</v>
      </c>
      <c r="AV208" s="11" t="s">
        <v>85</v>
      </c>
      <c r="AW208" s="11" t="s">
        <v>31</v>
      </c>
      <c r="AX208" s="11" t="s">
        <v>80</v>
      </c>
      <c r="AY208" s="182" t="s">
        <v>153</v>
      </c>
    </row>
    <row r="209" spans="2:65" s="1" customFormat="1" ht="22.5" customHeight="1" x14ac:dyDescent="0.3">
      <c r="B209" s="137"/>
      <c r="C209" s="166" t="s">
        <v>452</v>
      </c>
      <c r="D209" s="166" t="s">
        <v>154</v>
      </c>
      <c r="E209" s="167" t="s">
        <v>453</v>
      </c>
      <c r="F209" s="278" t="s">
        <v>454</v>
      </c>
      <c r="G209" s="279"/>
      <c r="H209" s="279"/>
      <c r="I209" s="279"/>
      <c r="J209" s="168" t="s">
        <v>262</v>
      </c>
      <c r="K209" s="169">
        <v>36</v>
      </c>
      <c r="L209" s="280">
        <v>0</v>
      </c>
      <c r="M209" s="279"/>
      <c r="N209" s="281">
        <f>ROUND(L209*K209,3)</f>
        <v>0</v>
      </c>
      <c r="O209" s="279"/>
      <c r="P209" s="279"/>
      <c r="Q209" s="279"/>
      <c r="R209" s="139"/>
      <c r="T209" s="171" t="s">
        <v>3</v>
      </c>
      <c r="U209" s="44" t="s">
        <v>42</v>
      </c>
      <c r="V209" s="36"/>
      <c r="W209" s="172">
        <f>V209*K209</f>
        <v>0</v>
      </c>
      <c r="X209" s="172">
        <v>1.6000000000000001E-4</v>
      </c>
      <c r="Y209" s="172">
        <f>X209*K209</f>
        <v>5.7600000000000004E-3</v>
      </c>
      <c r="Z209" s="172">
        <v>0</v>
      </c>
      <c r="AA209" s="173">
        <f>Z209*K209</f>
        <v>0</v>
      </c>
      <c r="AR209" s="18" t="s">
        <v>158</v>
      </c>
      <c r="AT209" s="18" t="s">
        <v>154</v>
      </c>
      <c r="AU209" s="18" t="s">
        <v>85</v>
      </c>
      <c r="AY209" s="18" t="s">
        <v>153</v>
      </c>
      <c r="BE209" s="114">
        <f>IF(U209="základná",N209,0)</f>
        <v>0</v>
      </c>
      <c r="BF209" s="114">
        <f>IF(U209="znížená",N209,0)</f>
        <v>0</v>
      </c>
      <c r="BG209" s="114">
        <f>IF(U209="zákl. prenesená",N209,0)</f>
        <v>0</v>
      </c>
      <c r="BH209" s="114">
        <f>IF(U209="zníž. prenesená",N209,0)</f>
        <v>0</v>
      </c>
      <c r="BI209" s="114">
        <f>IF(U209="nulová",N209,0)</f>
        <v>0</v>
      </c>
      <c r="BJ209" s="18" t="s">
        <v>85</v>
      </c>
      <c r="BK209" s="174">
        <f>ROUND(L209*K209,3)</f>
        <v>0</v>
      </c>
      <c r="BL209" s="18" t="s">
        <v>158</v>
      </c>
      <c r="BM209" s="18" t="s">
        <v>455</v>
      </c>
    </row>
    <row r="210" spans="2:65" s="11" customFormat="1" ht="22.5" customHeight="1" x14ac:dyDescent="0.3">
      <c r="B210" s="175"/>
      <c r="C210" s="176"/>
      <c r="D210" s="176"/>
      <c r="E210" s="177" t="s">
        <v>3</v>
      </c>
      <c r="F210" s="282" t="s">
        <v>456</v>
      </c>
      <c r="G210" s="283"/>
      <c r="H210" s="283"/>
      <c r="I210" s="283"/>
      <c r="J210" s="176"/>
      <c r="K210" s="178">
        <v>36</v>
      </c>
      <c r="L210" s="176"/>
      <c r="M210" s="176"/>
      <c r="N210" s="176"/>
      <c r="O210" s="176"/>
      <c r="P210" s="176"/>
      <c r="Q210" s="176"/>
      <c r="R210" s="179"/>
      <c r="T210" s="180"/>
      <c r="U210" s="176"/>
      <c r="V210" s="176"/>
      <c r="W210" s="176"/>
      <c r="X210" s="176"/>
      <c r="Y210" s="176"/>
      <c r="Z210" s="176"/>
      <c r="AA210" s="181"/>
      <c r="AT210" s="182" t="s">
        <v>161</v>
      </c>
      <c r="AU210" s="182" t="s">
        <v>85</v>
      </c>
      <c r="AV210" s="11" t="s">
        <v>85</v>
      </c>
      <c r="AW210" s="11" t="s">
        <v>31</v>
      </c>
      <c r="AX210" s="11" t="s">
        <v>80</v>
      </c>
      <c r="AY210" s="182" t="s">
        <v>153</v>
      </c>
    </row>
    <row r="211" spans="2:65" s="14" customFormat="1" ht="22.5" customHeight="1" x14ac:dyDescent="0.3">
      <c r="B211" s="207"/>
      <c r="C211" s="208"/>
      <c r="D211" s="208"/>
      <c r="E211" s="209" t="s">
        <v>3</v>
      </c>
      <c r="F211" s="309" t="s">
        <v>457</v>
      </c>
      <c r="G211" s="310"/>
      <c r="H211" s="310"/>
      <c r="I211" s="310"/>
      <c r="J211" s="208"/>
      <c r="K211" s="210" t="s">
        <v>3</v>
      </c>
      <c r="L211" s="208"/>
      <c r="M211" s="208"/>
      <c r="N211" s="208"/>
      <c r="O211" s="208"/>
      <c r="P211" s="208"/>
      <c r="Q211" s="208"/>
      <c r="R211" s="211"/>
      <c r="T211" s="212"/>
      <c r="U211" s="208"/>
      <c r="V211" s="208"/>
      <c r="W211" s="208"/>
      <c r="X211" s="208"/>
      <c r="Y211" s="208"/>
      <c r="Z211" s="208"/>
      <c r="AA211" s="213"/>
      <c r="AT211" s="214" t="s">
        <v>161</v>
      </c>
      <c r="AU211" s="214" t="s">
        <v>85</v>
      </c>
      <c r="AV211" s="14" t="s">
        <v>80</v>
      </c>
      <c r="AW211" s="14" t="s">
        <v>31</v>
      </c>
      <c r="AX211" s="14" t="s">
        <v>75</v>
      </c>
      <c r="AY211" s="214" t="s">
        <v>153</v>
      </c>
    </row>
    <row r="212" spans="2:65" s="14" customFormat="1" ht="22.5" customHeight="1" x14ac:dyDescent="0.3">
      <c r="B212" s="207"/>
      <c r="C212" s="208"/>
      <c r="D212" s="208"/>
      <c r="E212" s="209" t="s">
        <v>3</v>
      </c>
      <c r="F212" s="309" t="s">
        <v>458</v>
      </c>
      <c r="G212" s="310"/>
      <c r="H212" s="310"/>
      <c r="I212" s="310"/>
      <c r="J212" s="208"/>
      <c r="K212" s="210" t="s">
        <v>3</v>
      </c>
      <c r="L212" s="208"/>
      <c r="M212" s="208"/>
      <c r="N212" s="208"/>
      <c r="O212" s="208"/>
      <c r="P212" s="208"/>
      <c r="Q212" s="208"/>
      <c r="R212" s="211"/>
      <c r="T212" s="212"/>
      <c r="U212" s="208"/>
      <c r="V212" s="208"/>
      <c r="W212" s="208"/>
      <c r="X212" s="208"/>
      <c r="Y212" s="208"/>
      <c r="Z212" s="208"/>
      <c r="AA212" s="213"/>
      <c r="AT212" s="214" t="s">
        <v>161</v>
      </c>
      <c r="AU212" s="214" t="s">
        <v>85</v>
      </c>
      <c r="AV212" s="14" t="s">
        <v>80</v>
      </c>
      <c r="AW212" s="14" t="s">
        <v>31</v>
      </c>
      <c r="AX212" s="14" t="s">
        <v>75</v>
      </c>
      <c r="AY212" s="214" t="s">
        <v>153</v>
      </c>
    </row>
    <row r="213" spans="2:65" s="10" customFormat="1" ht="29.85" customHeight="1" x14ac:dyDescent="0.3">
      <c r="B213" s="155"/>
      <c r="C213" s="156"/>
      <c r="D213" s="165" t="s">
        <v>127</v>
      </c>
      <c r="E213" s="165"/>
      <c r="F213" s="165"/>
      <c r="G213" s="165"/>
      <c r="H213" s="165"/>
      <c r="I213" s="165"/>
      <c r="J213" s="165"/>
      <c r="K213" s="165"/>
      <c r="L213" s="165"/>
      <c r="M213" s="165"/>
      <c r="N213" s="294">
        <f>BK213</f>
        <v>0</v>
      </c>
      <c r="O213" s="295"/>
      <c r="P213" s="295"/>
      <c r="Q213" s="295"/>
      <c r="R213" s="158"/>
      <c r="T213" s="159"/>
      <c r="U213" s="156"/>
      <c r="V213" s="156"/>
      <c r="W213" s="160">
        <f>W214</f>
        <v>0</v>
      </c>
      <c r="X213" s="156"/>
      <c r="Y213" s="160">
        <f>Y214</f>
        <v>0</v>
      </c>
      <c r="Z213" s="156"/>
      <c r="AA213" s="161">
        <f>AA214</f>
        <v>0</v>
      </c>
      <c r="AR213" s="162" t="s">
        <v>80</v>
      </c>
      <c r="AT213" s="163" t="s">
        <v>74</v>
      </c>
      <c r="AU213" s="163" t="s">
        <v>80</v>
      </c>
      <c r="AY213" s="162" t="s">
        <v>153</v>
      </c>
      <c r="BK213" s="164">
        <f>BK214</f>
        <v>0</v>
      </c>
    </row>
    <row r="214" spans="2:65" s="1" customFormat="1" ht="31.5" customHeight="1" x14ac:dyDescent="0.3">
      <c r="B214" s="137"/>
      <c r="C214" s="166" t="s">
        <v>459</v>
      </c>
      <c r="D214" s="166" t="s">
        <v>154</v>
      </c>
      <c r="E214" s="167" t="s">
        <v>265</v>
      </c>
      <c r="F214" s="278" t="s">
        <v>266</v>
      </c>
      <c r="G214" s="279"/>
      <c r="H214" s="279"/>
      <c r="I214" s="279"/>
      <c r="J214" s="168" t="s">
        <v>203</v>
      </c>
      <c r="K214" s="169">
        <v>124.69799999999999</v>
      </c>
      <c r="L214" s="280">
        <v>0</v>
      </c>
      <c r="M214" s="279"/>
      <c r="N214" s="281">
        <f>ROUND(L214*K214,3)</f>
        <v>0</v>
      </c>
      <c r="O214" s="279"/>
      <c r="P214" s="279"/>
      <c r="Q214" s="279"/>
      <c r="R214" s="139"/>
      <c r="T214" s="171" t="s">
        <v>3</v>
      </c>
      <c r="U214" s="44" t="s">
        <v>42</v>
      </c>
      <c r="V214" s="36"/>
      <c r="W214" s="172">
        <f>V214*K214</f>
        <v>0</v>
      </c>
      <c r="X214" s="172">
        <v>0</v>
      </c>
      <c r="Y214" s="172">
        <f>X214*K214</f>
        <v>0</v>
      </c>
      <c r="Z214" s="172">
        <v>0</v>
      </c>
      <c r="AA214" s="173">
        <f>Z214*K214</f>
        <v>0</v>
      </c>
      <c r="AR214" s="18" t="s">
        <v>158</v>
      </c>
      <c r="AT214" s="18" t="s">
        <v>154</v>
      </c>
      <c r="AU214" s="18" t="s">
        <v>85</v>
      </c>
      <c r="AY214" s="18" t="s">
        <v>153</v>
      </c>
      <c r="BE214" s="114">
        <f>IF(U214="základná",N214,0)</f>
        <v>0</v>
      </c>
      <c r="BF214" s="114">
        <f>IF(U214="znížená",N214,0)</f>
        <v>0</v>
      </c>
      <c r="BG214" s="114">
        <f>IF(U214="zákl. prenesená",N214,0)</f>
        <v>0</v>
      </c>
      <c r="BH214" s="114">
        <f>IF(U214="zníž. prenesená",N214,0)</f>
        <v>0</v>
      </c>
      <c r="BI214" s="114">
        <f>IF(U214="nulová",N214,0)</f>
        <v>0</v>
      </c>
      <c r="BJ214" s="18" t="s">
        <v>85</v>
      </c>
      <c r="BK214" s="174">
        <f>ROUND(L214*K214,3)</f>
        <v>0</v>
      </c>
      <c r="BL214" s="18" t="s">
        <v>158</v>
      </c>
      <c r="BM214" s="18" t="s">
        <v>460</v>
      </c>
    </row>
    <row r="215" spans="2:65" s="10" customFormat="1" ht="37.35" customHeight="1" x14ac:dyDescent="0.35">
      <c r="B215" s="155"/>
      <c r="C215" s="156"/>
      <c r="D215" s="157" t="s">
        <v>128</v>
      </c>
      <c r="E215" s="157"/>
      <c r="F215" s="157"/>
      <c r="G215" s="157"/>
      <c r="H215" s="157"/>
      <c r="I215" s="157"/>
      <c r="J215" s="157"/>
      <c r="K215" s="157"/>
      <c r="L215" s="157"/>
      <c r="M215" s="157"/>
      <c r="N215" s="298">
        <f>BK215</f>
        <v>0</v>
      </c>
      <c r="O215" s="299"/>
      <c r="P215" s="299"/>
      <c r="Q215" s="299"/>
      <c r="R215" s="158"/>
      <c r="T215" s="159"/>
      <c r="U215" s="156"/>
      <c r="V215" s="156"/>
      <c r="W215" s="160">
        <f>W216</f>
        <v>0</v>
      </c>
      <c r="X215" s="156"/>
      <c r="Y215" s="160">
        <f>Y216</f>
        <v>5.1189399999999994</v>
      </c>
      <c r="Z215" s="156"/>
      <c r="AA215" s="161">
        <f>AA216</f>
        <v>0</v>
      </c>
      <c r="AR215" s="162" t="s">
        <v>85</v>
      </c>
      <c r="AT215" s="163" t="s">
        <v>74</v>
      </c>
      <c r="AU215" s="163" t="s">
        <v>75</v>
      </c>
      <c r="AY215" s="162" t="s">
        <v>153</v>
      </c>
      <c r="BK215" s="164">
        <f>BK216</f>
        <v>0</v>
      </c>
    </row>
    <row r="216" spans="2:65" s="10" customFormat="1" ht="19.899999999999999" customHeight="1" x14ac:dyDescent="0.3">
      <c r="B216" s="155"/>
      <c r="C216" s="156"/>
      <c r="D216" s="165" t="s">
        <v>129</v>
      </c>
      <c r="E216" s="165"/>
      <c r="F216" s="165"/>
      <c r="G216" s="165"/>
      <c r="H216" s="165"/>
      <c r="I216" s="165"/>
      <c r="J216" s="165"/>
      <c r="K216" s="165"/>
      <c r="L216" s="165"/>
      <c r="M216" s="165"/>
      <c r="N216" s="294">
        <f>BK216</f>
        <v>0</v>
      </c>
      <c r="O216" s="295"/>
      <c r="P216" s="295"/>
      <c r="Q216" s="295"/>
      <c r="R216" s="158"/>
      <c r="T216" s="159"/>
      <c r="U216" s="156"/>
      <c r="V216" s="156"/>
      <c r="W216" s="160">
        <f>SUM(W217:W225)</f>
        <v>0</v>
      </c>
      <c r="X216" s="156"/>
      <c r="Y216" s="160">
        <f>SUM(Y217:Y225)</f>
        <v>5.1189399999999994</v>
      </c>
      <c r="Z216" s="156"/>
      <c r="AA216" s="161">
        <f>SUM(AA217:AA225)</f>
        <v>0</v>
      </c>
      <c r="AR216" s="162" t="s">
        <v>85</v>
      </c>
      <c r="AT216" s="163" t="s">
        <v>74</v>
      </c>
      <c r="AU216" s="163" t="s">
        <v>80</v>
      </c>
      <c r="AY216" s="162" t="s">
        <v>153</v>
      </c>
      <c r="BK216" s="164">
        <f>SUM(BK217:BK225)</f>
        <v>0</v>
      </c>
    </row>
    <row r="217" spans="2:65" s="1" customFormat="1" ht="31.5" customHeight="1" x14ac:dyDescent="0.3">
      <c r="B217" s="137"/>
      <c r="C217" s="166" t="s">
        <v>461</v>
      </c>
      <c r="D217" s="166" t="s">
        <v>154</v>
      </c>
      <c r="E217" s="167" t="s">
        <v>462</v>
      </c>
      <c r="F217" s="278" t="s">
        <v>463</v>
      </c>
      <c r="G217" s="279"/>
      <c r="H217" s="279"/>
      <c r="I217" s="279"/>
      <c r="J217" s="168" t="s">
        <v>218</v>
      </c>
      <c r="K217" s="169">
        <v>174</v>
      </c>
      <c r="L217" s="280">
        <v>0</v>
      </c>
      <c r="M217" s="279"/>
      <c r="N217" s="281">
        <f>ROUND(L217*K217,3)</f>
        <v>0</v>
      </c>
      <c r="O217" s="279"/>
      <c r="P217" s="279"/>
      <c r="Q217" s="279"/>
      <c r="R217" s="139"/>
      <c r="T217" s="171" t="s">
        <v>3</v>
      </c>
      <c r="U217" s="44" t="s">
        <v>42</v>
      </c>
      <c r="V217" s="36"/>
      <c r="W217" s="172">
        <f>V217*K217</f>
        <v>0</v>
      </c>
      <c r="X217" s="172">
        <v>0</v>
      </c>
      <c r="Y217" s="172">
        <f>X217*K217</f>
        <v>0</v>
      </c>
      <c r="Z217" s="172">
        <v>0</v>
      </c>
      <c r="AA217" s="173">
        <f>Z217*K217</f>
        <v>0</v>
      </c>
      <c r="AR217" s="18" t="s">
        <v>232</v>
      </c>
      <c r="AT217" s="18" t="s">
        <v>154</v>
      </c>
      <c r="AU217" s="18" t="s">
        <v>85</v>
      </c>
      <c r="AY217" s="18" t="s">
        <v>153</v>
      </c>
      <c r="BE217" s="114">
        <f>IF(U217="základná",N217,0)</f>
        <v>0</v>
      </c>
      <c r="BF217" s="114">
        <f>IF(U217="znížená",N217,0)</f>
        <v>0</v>
      </c>
      <c r="BG217" s="114">
        <f>IF(U217="zákl. prenesená",N217,0)</f>
        <v>0</v>
      </c>
      <c r="BH217" s="114">
        <f>IF(U217="zníž. prenesená",N217,0)</f>
        <v>0</v>
      </c>
      <c r="BI217" s="114">
        <f>IF(U217="nulová",N217,0)</f>
        <v>0</v>
      </c>
      <c r="BJ217" s="18" t="s">
        <v>85</v>
      </c>
      <c r="BK217" s="174">
        <f>ROUND(L217*K217,3)</f>
        <v>0</v>
      </c>
      <c r="BL217" s="18" t="s">
        <v>232</v>
      </c>
      <c r="BM217" s="18" t="s">
        <v>464</v>
      </c>
    </row>
    <row r="218" spans="2:65" s="1" customFormat="1" ht="22.5" customHeight="1" x14ac:dyDescent="0.3">
      <c r="B218" s="137"/>
      <c r="C218" s="195" t="s">
        <v>465</v>
      </c>
      <c r="D218" s="195" t="s">
        <v>311</v>
      </c>
      <c r="E218" s="196" t="s">
        <v>466</v>
      </c>
      <c r="F218" s="302" t="s">
        <v>467</v>
      </c>
      <c r="G218" s="303"/>
      <c r="H218" s="303"/>
      <c r="I218" s="303"/>
      <c r="J218" s="197" t="s">
        <v>468</v>
      </c>
      <c r="K218" s="198">
        <v>87</v>
      </c>
      <c r="L218" s="304">
        <v>0</v>
      </c>
      <c r="M218" s="303"/>
      <c r="N218" s="305">
        <f>ROUND(L218*K218,3)</f>
        <v>0</v>
      </c>
      <c r="O218" s="279"/>
      <c r="P218" s="279"/>
      <c r="Q218" s="279"/>
      <c r="R218" s="139"/>
      <c r="T218" s="171" t="s">
        <v>3</v>
      </c>
      <c r="U218" s="44" t="s">
        <v>42</v>
      </c>
      <c r="V218" s="36"/>
      <c r="W218" s="172">
        <f>V218*K218</f>
        <v>0</v>
      </c>
      <c r="X218" s="172">
        <v>5.3999999999999999E-2</v>
      </c>
      <c r="Y218" s="172">
        <f>X218*K218</f>
        <v>4.6979999999999995</v>
      </c>
      <c r="Z218" s="172">
        <v>0</v>
      </c>
      <c r="AA218" s="173">
        <f>Z218*K218</f>
        <v>0</v>
      </c>
      <c r="AR218" s="18" t="s">
        <v>414</v>
      </c>
      <c r="AT218" s="18" t="s">
        <v>311</v>
      </c>
      <c r="AU218" s="18" t="s">
        <v>85</v>
      </c>
      <c r="AY218" s="18" t="s">
        <v>153</v>
      </c>
      <c r="BE218" s="114">
        <f>IF(U218="základná",N218,0)</f>
        <v>0</v>
      </c>
      <c r="BF218" s="114">
        <f>IF(U218="znížená",N218,0)</f>
        <v>0</v>
      </c>
      <c r="BG218" s="114">
        <f>IF(U218="zákl. prenesená",N218,0)</f>
        <v>0</v>
      </c>
      <c r="BH218" s="114">
        <f>IF(U218="zníž. prenesená",N218,0)</f>
        <v>0</v>
      </c>
      <c r="BI218" s="114">
        <f>IF(U218="nulová",N218,0)</f>
        <v>0</v>
      </c>
      <c r="BJ218" s="18" t="s">
        <v>85</v>
      </c>
      <c r="BK218" s="174">
        <f>ROUND(L218*K218,3)</f>
        <v>0</v>
      </c>
      <c r="BL218" s="18" t="s">
        <v>232</v>
      </c>
      <c r="BM218" s="18" t="s">
        <v>469</v>
      </c>
    </row>
    <row r="219" spans="2:65" s="1" customFormat="1" ht="31.5" customHeight="1" x14ac:dyDescent="0.3">
      <c r="B219" s="137"/>
      <c r="C219" s="166" t="s">
        <v>470</v>
      </c>
      <c r="D219" s="166" t="s">
        <v>154</v>
      </c>
      <c r="E219" s="167" t="s">
        <v>471</v>
      </c>
      <c r="F219" s="278" t="s">
        <v>472</v>
      </c>
      <c r="G219" s="279"/>
      <c r="H219" s="279"/>
      <c r="I219" s="279"/>
      <c r="J219" s="168" t="s">
        <v>262</v>
      </c>
      <c r="K219" s="169">
        <v>9</v>
      </c>
      <c r="L219" s="280">
        <v>0</v>
      </c>
      <c r="M219" s="279"/>
      <c r="N219" s="281">
        <f>ROUND(L219*K219,3)</f>
        <v>0</v>
      </c>
      <c r="O219" s="279"/>
      <c r="P219" s="279"/>
      <c r="Q219" s="279"/>
      <c r="R219" s="139"/>
      <c r="T219" s="171" t="s">
        <v>3</v>
      </c>
      <c r="U219" s="44" t="s">
        <v>42</v>
      </c>
      <c r="V219" s="36"/>
      <c r="W219" s="172">
        <f>V219*K219</f>
        <v>0</v>
      </c>
      <c r="X219" s="172">
        <v>0</v>
      </c>
      <c r="Y219" s="172">
        <f>X219*K219</f>
        <v>0</v>
      </c>
      <c r="Z219" s="172">
        <v>0</v>
      </c>
      <c r="AA219" s="173">
        <f>Z219*K219</f>
        <v>0</v>
      </c>
      <c r="AR219" s="18" t="s">
        <v>232</v>
      </c>
      <c r="AT219" s="18" t="s">
        <v>154</v>
      </c>
      <c r="AU219" s="18" t="s">
        <v>85</v>
      </c>
      <c r="AY219" s="18" t="s">
        <v>153</v>
      </c>
      <c r="BE219" s="114">
        <f>IF(U219="základná",N219,0)</f>
        <v>0</v>
      </c>
      <c r="BF219" s="114">
        <f>IF(U219="znížená",N219,0)</f>
        <v>0</v>
      </c>
      <c r="BG219" s="114">
        <f>IF(U219="zákl. prenesená",N219,0)</f>
        <v>0</v>
      </c>
      <c r="BH219" s="114">
        <f>IF(U219="zníž. prenesená",N219,0)</f>
        <v>0</v>
      </c>
      <c r="BI219" s="114">
        <f>IF(U219="nulová",N219,0)</f>
        <v>0</v>
      </c>
      <c r="BJ219" s="18" t="s">
        <v>85</v>
      </c>
      <c r="BK219" s="174">
        <f>ROUND(L219*K219,3)</f>
        <v>0</v>
      </c>
      <c r="BL219" s="18" t="s">
        <v>232</v>
      </c>
      <c r="BM219" s="18" t="s">
        <v>473</v>
      </c>
    </row>
    <row r="220" spans="2:65" s="11" customFormat="1" ht="22.5" customHeight="1" x14ac:dyDescent="0.3">
      <c r="B220" s="175"/>
      <c r="C220" s="176"/>
      <c r="D220" s="176"/>
      <c r="E220" s="177" t="s">
        <v>3</v>
      </c>
      <c r="F220" s="282" t="s">
        <v>196</v>
      </c>
      <c r="G220" s="283"/>
      <c r="H220" s="283"/>
      <c r="I220" s="283"/>
      <c r="J220" s="176"/>
      <c r="K220" s="178">
        <v>9</v>
      </c>
      <c r="L220" s="176"/>
      <c r="M220" s="176"/>
      <c r="N220" s="176"/>
      <c r="O220" s="176"/>
      <c r="P220" s="176"/>
      <c r="Q220" s="176"/>
      <c r="R220" s="179"/>
      <c r="T220" s="180"/>
      <c r="U220" s="176"/>
      <c r="V220" s="176"/>
      <c r="W220" s="176"/>
      <c r="X220" s="176"/>
      <c r="Y220" s="176"/>
      <c r="Z220" s="176"/>
      <c r="AA220" s="181"/>
      <c r="AT220" s="182" t="s">
        <v>161</v>
      </c>
      <c r="AU220" s="182" t="s">
        <v>85</v>
      </c>
      <c r="AV220" s="11" t="s">
        <v>85</v>
      </c>
      <c r="AW220" s="11" t="s">
        <v>31</v>
      </c>
      <c r="AX220" s="11" t="s">
        <v>80</v>
      </c>
      <c r="AY220" s="182" t="s">
        <v>153</v>
      </c>
    </row>
    <row r="221" spans="2:65" s="1" customFormat="1" ht="22.5" customHeight="1" x14ac:dyDescent="0.3">
      <c r="B221" s="137"/>
      <c r="C221" s="195" t="s">
        <v>474</v>
      </c>
      <c r="D221" s="195" t="s">
        <v>311</v>
      </c>
      <c r="E221" s="196" t="s">
        <v>475</v>
      </c>
      <c r="F221" s="302" t="s">
        <v>476</v>
      </c>
      <c r="G221" s="303"/>
      <c r="H221" s="303"/>
      <c r="I221" s="303"/>
      <c r="J221" s="197" t="s">
        <v>262</v>
      </c>
      <c r="K221" s="198">
        <v>9</v>
      </c>
      <c r="L221" s="304">
        <v>0</v>
      </c>
      <c r="M221" s="303"/>
      <c r="N221" s="305">
        <f>ROUND(L221*K221,3)</f>
        <v>0</v>
      </c>
      <c r="O221" s="279"/>
      <c r="P221" s="279"/>
      <c r="Q221" s="279"/>
      <c r="R221" s="139"/>
      <c r="T221" s="171" t="s">
        <v>3</v>
      </c>
      <c r="U221" s="44" t="s">
        <v>42</v>
      </c>
      <c r="V221" s="36"/>
      <c r="W221" s="172">
        <f>V221*K221</f>
        <v>0</v>
      </c>
      <c r="X221" s="172">
        <v>2.5440000000000001E-2</v>
      </c>
      <c r="Y221" s="172">
        <f>X221*K221</f>
        <v>0.22896</v>
      </c>
      <c r="Z221" s="172">
        <v>0</v>
      </c>
      <c r="AA221" s="173">
        <f>Z221*K221</f>
        <v>0</v>
      </c>
      <c r="AR221" s="18" t="s">
        <v>414</v>
      </c>
      <c r="AT221" s="18" t="s">
        <v>311</v>
      </c>
      <c r="AU221" s="18" t="s">
        <v>85</v>
      </c>
      <c r="AY221" s="18" t="s">
        <v>153</v>
      </c>
      <c r="BE221" s="114">
        <f>IF(U221="základná",N221,0)</f>
        <v>0</v>
      </c>
      <c r="BF221" s="114">
        <f>IF(U221="znížená",N221,0)</f>
        <v>0</v>
      </c>
      <c r="BG221" s="114">
        <f>IF(U221="zákl. prenesená",N221,0)</f>
        <v>0</v>
      </c>
      <c r="BH221" s="114">
        <f>IF(U221="zníž. prenesená",N221,0)</f>
        <v>0</v>
      </c>
      <c r="BI221" s="114">
        <f>IF(U221="nulová",N221,0)</f>
        <v>0</v>
      </c>
      <c r="BJ221" s="18" t="s">
        <v>85</v>
      </c>
      <c r="BK221" s="174">
        <f>ROUND(L221*K221,3)</f>
        <v>0</v>
      </c>
      <c r="BL221" s="18" t="s">
        <v>232</v>
      </c>
      <c r="BM221" s="18" t="s">
        <v>477</v>
      </c>
    </row>
    <row r="222" spans="2:65" s="1" customFormat="1" ht="44.25" customHeight="1" x14ac:dyDescent="0.3">
      <c r="B222" s="137"/>
      <c r="C222" s="166" t="s">
        <v>478</v>
      </c>
      <c r="D222" s="166" t="s">
        <v>154</v>
      </c>
      <c r="E222" s="167" t="s">
        <v>479</v>
      </c>
      <c r="F222" s="278" t="s">
        <v>480</v>
      </c>
      <c r="G222" s="279"/>
      <c r="H222" s="279"/>
      <c r="I222" s="279"/>
      <c r="J222" s="168" t="s">
        <v>262</v>
      </c>
      <c r="K222" s="169">
        <v>2</v>
      </c>
      <c r="L222" s="280">
        <v>0</v>
      </c>
      <c r="M222" s="279"/>
      <c r="N222" s="281">
        <f>ROUND(L222*K222,3)</f>
        <v>0</v>
      </c>
      <c r="O222" s="279"/>
      <c r="P222" s="279"/>
      <c r="Q222" s="279"/>
      <c r="R222" s="139"/>
      <c r="T222" s="171" t="s">
        <v>3</v>
      </c>
      <c r="U222" s="44" t="s">
        <v>42</v>
      </c>
      <c r="V222" s="36"/>
      <c r="W222" s="172">
        <f>V222*K222</f>
        <v>0</v>
      </c>
      <c r="X222" s="172">
        <v>0</v>
      </c>
      <c r="Y222" s="172">
        <f>X222*K222</f>
        <v>0</v>
      </c>
      <c r="Z222" s="172">
        <v>0</v>
      </c>
      <c r="AA222" s="173">
        <f>Z222*K222</f>
        <v>0</v>
      </c>
      <c r="AR222" s="18" t="s">
        <v>232</v>
      </c>
      <c r="AT222" s="18" t="s">
        <v>154</v>
      </c>
      <c r="AU222" s="18" t="s">
        <v>85</v>
      </c>
      <c r="AY222" s="18" t="s">
        <v>153</v>
      </c>
      <c r="BE222" s="114">
        <f>IF(U222="základná",N222,0)</f>
        <v>0</v>
      </c>
      <c r="BF222" s="114">
        <f>IF(U222="znížená",N222,0)</f>
        <v>0</v>
      </c>
      <c r="BG222" s="114">
        <f>IF(U222="zákl. prenesená",N222,0)</f>
        <v>0</v>
      </c>
      <c r="BH222" s="114">
        <f>IF(U222="zníž. prenesená",N222,0)</f>
        <v>0</v>
      </c>
      <c r="BI222" s="114">
        <f>IF(U222="nulová",N222,0)</f>
        <v>0</v>
      </c>
      <c r="BJ222" s="18" t="s">
        <v>85</v>
      </c>
      <c r="BK222" s="174">
        <f>ROUND(L222*K222,3)</f>
        <v>0</v>
      </c>
      <c r="BL222" s="18" t="s">
        <v>232</v>
      </c>
      <c r="BM222" s="18" t="s">
        <v>481</v>
      </c>
    </row>
    <row r="223" spans="2:65" s="11" customFormat="1" ht="22.5" customHeight="1" x14ac:dyDescent="0.3">
      <c r="B223" s="175"/>
      <c r="C223" s="176"/>
      <c r="D223" s="176"/>
      <c r="E223" s="177" t="s">
        <v>3</v>
      </c>
      <c r="F223" s="282" t="s">
        <v>85</v>
      </c>
      <c r="G223" s="283"/>
      <c r="H223" s="283"/>
      <c r="I223" s="283"/>
      <c r="J223" s="176"/>
      <c r="K223" s="178">
        <v>2</v>
      </c>
      <c r="L223" s="176"/>
      <c r="M223" s="176"/>
      <c r="N223" s="176"/>
      <c r="O223" s="176"/>
      <c r="P223" s="176"/>
      <c r="Q223" s="176"/>
      <c r="R223" s="179"/>
      <c r="T223" s="180"/>
      <c r="U223" s="176"/>
      <c r="V223" s="176"/>
      <c r="W223" s="176"/>
      <c r="X223" s="176"/>
      <c r="Y223" s="176"/>
      <c r="Z223" s="176"/>
      <c r="AA223" s="181"/>
      <c r="AT223" s="182" t="s">
        <v>161</v>
      </c>
      <c r="AU223" s="182" t="s">
        <v>85</v>
      </c>
      <c r="AV223" s="11" t="s">
        <v>85</v>
      </c>
      <c r="AW223" s="11" t="s">
        <v>31</v>
      </c>
      <c r="AX223" s="11" t="s">
        <v>80</v>
      </c>
      <c r="AY223" s="182" t="s">
        <v>153</v>
      </c>
    </row>
    <row r="224" spans="2:65" s="1" customFormat="1" ht="22.5" customHeight="1" x14ac:dyDescent="0.3">
      <c r="B224" s="137"/>
      <c r="C224" s="195" t="s">
        <v>482</v>
      </c>
      <c r="D224" s="195" t="s">
        <v>311</v>
      </c>
      <c r="E224" s="196" t="s">
        <v>483</v>
      </c>
      <c r="F224" s="302" t="s">
        <v>484</v>
      </c>
      <c r="G224" s="303"/>
      <c r="H224" s="303"/>
      <c r="I224" s="303"/>
      <c r="J224" s="197" t="s">
        <v>262</v>
      </c>
      <c r="K224" s="198">
        <v>2</v>
      </c>
      <c r="L224" s="304">
        <v>0</v>
      </c>
      <c r="M224" s="303"/>
      <c r="N224" s="305">
        <f>ROUND(L224*K224,3)</f>
        <v>0</v>
      </c>
      <c r="O224" s="279"/>
      <c r="P224" s="279"/>
      <c r="Q224" s="279"/>
      <c r="R224" s="139"/>
      <c r="T224" s="171" t="s">
        <v>3</v>
      </c>
      <c r="U224" s="44" t="s">
        <v>42</v>
      </c>
      <c r="V224" s="36"/>
      <c r="W224" s="172">
        <f>V224*K224</f>
        <v>0</v>
      </c>
      <c r="X224" s="172">
        <v>9.5990000000000006E-2</v>
      </c>
      <c r="Y224" s="172">
        <f>X224*K224</f>
        <v>0.19198000000000001</v>
      </c>
      <c r="Z224" s="172">
        <v>0</v>
      </c>
      <c r="AA224" s="173">
        <f>Z224*K224</f>
        <v>0</v>
      </c>
      <c r="AR224" s="18" t="s">
        <v>414</v>
      </c>
      <c r="AT224" s="18" t="s">
        <v>311</v>
      </c>
      <c r="AU224" s="18" t="s">
        <v>85</v>
      </c>
      <c r="AY224" s="18" t="s">
        <v>153</v>
      </c>
      <c r="BE224" s="114">
        <f>IF(U224="základná",N224,0)</f>
        <v>0</v>
      </c>
      <c r="BF224" s="114">
        <f>IF(U224="znížená",N224,0)</f>
        <v>0</v>
      </c>
      <c r="BG224" s="114">
        <f>IF(U224="zákl. prenesená",N224,0)</f>
        <v>0</v>
      </c>
      <c r="BH224" s="114">
        <f>IF(U224="zníž. prenesená",N224,0)</f>
        <v>0</v>
      </c>
      <c r="BI224" s="114">
        <f>IF(U224="nulová",N224,0)</f>
        <v>0</v>
      </c>
      <c r="BJ224" s="18" t="s">
        <v>85</v>
      </c>
      <c r="BK224" s="174">
        <f>ROUND(L224*K224,3)</f>
        <v>0</v>
      </c>
      <c r="BL224" s="18" t="s">
        <v>232</v>
      </c>
      <c r="BM224" s="18" t="s">
        <v>485</v>
      </c>
    </row>
    <row r="225" spans="2:65" s="1" customFormat="1" ht="31.5" customHeight="1" x14ac:dyDescent="0.3">
      <c r="B225" s="137"/>
      <c r="C225" s="166" t="s">
        <v>486</v>
      </c>
      <c r="D225" s="166" t="s">
        <v>154</v>
      </c>
      <c r="E225" s="167" t="s">
        <v>275</v>
      </c>
      <c r="F225" s="278" t="s">
        <v>276</v>
      </c>
      <c r="G225" s="279"/>
      <c r="H225" s="279"/>
      <c r="I225" s="279"/>
      <c r="J225" s="168" t="s">
        <v>277</v>
      </c>
      <c r="K225" s="170">
        <v>0</v>
      </c>
      <c r="L225" s="280">
        <v>0</v>
      </c>
      <c r="M225" s="279"/>
      <c r="N225" s="281">
        <f>ROUND(L225*K225,3)</f>
        <v>0</v>
      </c>
      <c r="O225" s="279"/>
      <c r="P225" s="279"/>
      <c r="Q225" s="279"/>
      <c r="R225" s="139"/>
      <c r="T225" s="171" t="s">
        <v>3</v>
      </c>
      <c r="U225" s="44" t="s">
        <v>42</v>
      </c>
      <c r="V225" s="36"/>
      <c r="W225" s="172">
        <f>V225*K225</f>
        <v>0</v>
      </c>
      <c r="X225" s="172">
        <v>0</v>
      </c>
      <c r="Y225" s="172">
        <f>X225*K225</f>
        <v>0</v>
      </c>
      <c r="Z225" s="172">
        <v>0</v>
      </c>
      <c r="AA225" s="173">
        <f>Z225*K225</f>
        <v>0</v>
      </c>
      <c r="AR225" s="18" t="s">
        <v>232</v>
      </c>
      <c r="AT225" s="18" t="s">
        <v>154</v>
      </c>
      <c r="AU225" s="18" t="s">
        <v>85</v>
      </c>
      <c r="AY225" s="18" t="s">
        <v>153</v>
      </c>
      <c r="BE225" s="114">
        <f>IF(U225="základná",N225,0)</f>
        <v>0</v>
      </c>
      <c r="BF225" s="114">
        <f>IF(U225="znížená",N225,0)</f>
        <v>0</v>
      </c>
      <c r="BG225" s="114">
        <f>IF(U225="zákl. prenesená",N225,0)</f>
        <v>0</v>
      </c>
      <c r="BH225" s="114">
        <f>IF(U225="zníž. prenesená",N225,0)</f>
        <v>0</v>
      </c>
      <c r="BI225" s="114">
        <f>IF(U225="nulová",N225,0)</f>
        <v>0</v>
      </c>
      <c r="BJ225" s="18" t="s">
        <v>85</v>
      </c>
      <c r="BK225" s="174">
        <f>ROUND(L225*K225,3)</f>
        <v>0</v>
      </c>
      <c r="BL225" s="18" t="s">
        <v>232</v>
      </c>
      <c r="BM225" s="18" t="s">
        <v>487</v>
      </c>
    </row>
    <row r="226" spans="2:65" s="1" customFormat="1" ht="49.9" customHeight="1" x14ac:dyDescent="0.35">
      <c r="B226" s="35"/>
      <c r="C226" s="36"/>
      <c r="D226" s="157" t="s">
        <v>279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00">
        <f t="shared" ref="N226:N231" si="25">BK226</f>
        <v>0</v>
      </c>
      <c r="O226" s="301"/>
      <c r="P226" s="301"/>
      <c r="Q226" s="301"/>
      <c r="R226" s="37"/>
      <c r="T226" s="74"/>
      <c r="U226" s="36"/>
      <c r="V226" s="36"/>
      <c r="W226" s="36"/>
      <c r="X226" s="36"/>
      <c r="Y226" s="36"/>
      <c r="Z226" s="36"/>
      <c r="AA226" s="75"/>
      <c r="AT226" s="18" t="s">
        <v>74</v>
      </c>
      <c r="AU226" s="18" t="s">
        <v>75</v>
      </c>
      <c r="AY226" s="18" t="s">
        <v>280</v>
      </c>
      <c r="BK226" s="174">
        <f>SUM(BK227:BK231)</f>
        <v>0</v>
      </c>
    </row>
    <row r="227" spans="2:65" s="1" customFormat="1" ht="22.35" customHeight="1" x14ac:dyDescent="0.3">
      <c r="B227" s="35"/>
      <c r="C227" s="191" t="s">
        <v>3</v>
      </c>
      <c r="D227" s="191" t="s">
        <v>154</v>
      </c>
      <c r="E227" s="192" t="s">
        <v>3</v>
      </c>
      <c r="F227" s="287" t="s">
        <v>3</v>
      </c>
      <c r="G227" s="288"/>
      <c r="H227" s="288"/>
      <c r="I227" s="288"/>
      <c r="J227" s="193" t="s">
        <v>3</v>
      </c>
      <c r="K227" s="170"/>
      <c r="L227" s="280"/>
      <c r="M227" s="289"/>
      <c r="N227" s="290">
        <f t="shared" si="25"/>
        <v>0</v>
      </c>
      <c r="O227" s="289"/>
      <c r="P227" s="289"/>
      <c r="Q227" s="289"/>
      <c r="R227" s="37"/>
      <c r="T227" s="171" t="s">
        <v>3</v>
      </c>
      <c r="U227" s="194" t="s">
        <v>42</v>
      </c>
      <c r="V227" s="36"/>
      <c r="W227" s="36"/>
      <c r="X227" s="36"/>
      <c r="Y227" s="36"/>
      <c r="Z227" s="36"/>
      <c r="AA227" s="75"/>
      <c r="AT227" s="18" t="s">
        <v>280</v>
      </c>
      <c r="AU227" s="18" t="s">
        <v>80</v>
      </c>
      <c r="AY227" s="18" t="s">
        <v>280</v>
      </c>
      <c r="BE227" s="114">
        <f>IF(U227="základná",N227,0)</f>
        <v>0</v>
      </c>
      <c r="BF227" s="114">
        <f>IF(U227="znížená",N227,0)</f>
        <v>0</v>
      </c>
      <c r="BG227" s="114">
        <f>IF(U227="zákl. prenesená",N227,0)</f>
        <v>0</v>
      </c>
      <c r="BH227" s="114">
        <f>IF(U227="zníž. prenesená",N227,0)</f>
        <v>0</v>
      </c>
      <c r="BI227" s="114">
        <f>IF(U227="nulová",N227,0)</f>
        <v>0</v>
      </c>
      <c r="BJ227" s="18" t="s">
        <v>85</v>
      </c>
      <c r="BK227" s="174">
        <f>L227*K227</f>
        <v>0</v>
      </c>
    </row>
    <row r="228" spans="2:65" s="1" customFormat="1" ht="22.35" customHeight="1" x14ac:dyDescent="0.3">
      <c r="B228" s="35"/>
      <c r="C228" s="191" t="s">
        <v>3</v>
      </c>
      <c r="D228" s="191" t="s">
        <v>154</v>
      </c>
      <c r="E228" s="192" t="s">
        <v>3</v>
      </c>
      <c r="F228" s="287" t="s">
        <v>3</v>
      </c>
      <c r="G228" s="288"/>
      <c r="H228" s="288"/>
      <c r="I228" s="288"/>
      <c r="J228" s="193" t="s">
        <v>3</v>
      </c>
      <c r="K228" s="170"/>
      <c r="L228" s="280"/>
      <c r="M228" s="289"/>
      <c r="N228" s="290">
        <f t="shared" si="25"/>
        <v>0</v>
      </c>
      <c r="O228" s="289"/>
      <c r="P228" s="289"/>
      <c r="Q228" s="289"/>
      <c r="R228" s="37"/>
      <c r="T228" s="171" t="s">
        <v>3</v>
      </c>
      <c r="U228" s="194" t="s">
        <v>42</v>
      </c>
      <c r="V228" s="36"/>
      <c r="W228" s="36"/>
      <c r="X228" s="36"/>
      <c r="Y228" s="36"/>
      <c r="Z228" s="36"/>
      <c r="AA228" s="75"/>
      <c r="AT228" s="18" t="s">
        <v>280</v>
      </c>
      <c r="AU228" s="18" t="s">
        <v>80</v>
      </c>
      <c r="AY228" s="18" t="s">
        <v>280</v>
      </c>
      <c r="BE228" s="114">
        <f>IF(U228="základná",N228,0)</f>
        <v>0</v>
      </c>
      <c r="BF228" s="114">
        <f>IF(U228="znížená",N228,0)</f>
        <v>0</v>
      </c>
      <c r="BG228" s="114">
        <f>IF(U228="zákl. prenesená",N228,0)</f>
        <v>0</v>
      </c>
      <c r="BH228" s="114">
        <f>IF(U228="zníž. prenesená",N228,0)</f>
        <v>0</v>
      </c>
      <c r="BI228" s="114">
        <f>IF(U228="nulová",N228,0)</f>
        <v>0</v>
      </c>
      <c r="BJ228" s="18" t="s">
        <v>85</v>
      </c>
      <c r="BK228" s="174">
        <f>L228*K228</f>
        <v>0</v>
      </c>
    </row>
    <row r="229" spans="2:65" s="1" customFormat="1" ht="22.35" customHeight="1" x14ac:dyDescent="0.3">
      <c r="B229" s="35"/>
      <c r="C229" s="191" t="s">
        <v>3</v>
      </c>
      <c r="D229" s="191" t="s">
        <v>154</v>
      </c>
      <c r="E229" s="192" t="s">
        <v>3</v>
      </c>
      <c r="F229" s="287" t="s">
        <v>3</v>
      </c>
      <c r="G229" s="288"/>
      <c r="H229" s="288"/>
      <c r="I229" s="288"/>
      <c r="J229" s="193" t="s">
        <v>3</v>
      </c>
      <c r="K229" s="170"/>
      <c r="L229" s="280"/>
      <c r="M229" s="289"/>
      <c r="N229" s="290">
        <f t="shared" si="25"/>
        <v>0</v>
      </c>
      <c r="O229" s="289"/>
      <c r="P229" s="289"/>
      <c r="Q229" s="289"/>
      <c r="R229" s="37"/>
      <c r="T229" s="171" t="s">
        <v>3</v>
      </c>
      <c r="U229" s="194" t="s">
        <v>42</v>
      </c>
      <c r="V229" s="36"/>
      <c r="W229" s="36"/>
      <c r="X229" s="36"/>
      <c r="Y229" s="36"/>
      <c r="Z229" s="36"/>
      <c r="AA229" s="75"/>
      <c r="AT229" s="18" t="s">
        <v>280</v>
      </c>
      <c r="AU229" s="18" t="s">
        <v>80</v>
      </c>
      <c r="AY229" s="18" t="s">
        <v>280</v>
      </c>
      <c r="BE229" s="114">
        <f>IF(U229="základná",N229,0)</f>
        <v>0</v>
      </c>
      <c r="BF229" s="114">
        <f>IF(U229="znížená",N229,0)</f>
        <v>0</v>
      </c>
      <c r="BG229" s="114">
        <f>IF(U229="zákl. prenesená",N229,0)</f>
        <v>0</v>
      </c>
      <c r="BH229" s="114">
        <f>IF(U229="zníž. prenesená",N229,0)</f>
        <v>0</v>
      </c>
      <c r="BI229" s="114">
        <f>IF(U229="nulová",N229,0)</f>
        <v>0</v>
      </c>
      <c r="BJ229" s="18" t="s">
        <v>85</v>
      </c>
      <c r="BK229" s="174">
        <f>L229*K229</f>
        <v>0</v>
      </c>
    </row>
    <row r="230" spans="2:65" s="1" customFormat="1" ht="22.35" customHeight="1" x14ac:dyDescent="0.3">
      <c r="B230" s="35"/>
      <c r="C230" s="191" t="s">
        <v>3</v>
      </c>
      <c r="D230" s="191" t="s">
        <v>154</v>
      </c>
      <c r="E230" s="192" t="s">
        <v>3</v>
      </c>
      <c r="F230" s="287" t="s">
        <v>3</v>
      </c>
      <c r="G230" s="288"/>
      <c r="H230" s="288"/>
      <c r="I230" s="288"/>
      <c r="J230" s="193" t="s">
        <v>3</v>
      </c>
      <c r="K230" s="170"/>
      <c r="L230" s="280"/>
      <c r="M230" s="289"/>
      <c r="N230" s="290">
        <f t="shared" si="25"/>
        <v>0</v>
      </c>
      <c r="O230" s="289"/>
      <c r="P230" s="289"/>
      <c r="Q230" s="289"/>
      <c r="R230" s="37"/>
      <c r="T230" s="171" t="s">
        <v>3</v>
      </c>
      <c r="U230" s="194" t="s">
        <v>42</v>
      </c>
      <c r="V230" s="36"/>
      <c r="W230" s="36"/>
      <c r="X230" s="36"/>
      <c r="Y230" s="36"/>
      <c r="Z230" s="36"/>
      <c r="AA230" s="75"/>
      <c r="AT230" s="18" t="s">
        <v>280</v>
      </c>
      <c r="AU230" s="18" t="s">
        <v>80</v>
      </c>
      <c r="AY230" s="18" t="s">
        <v>280</v>
      </c>
      <c r="BE230" s="114">
        <f>IF(U230="základná",N230,0)</f>
        <v>0</v>
      </c>
      <c r="BF230" s="114">
        <f>IF(U230="znížená",N230,0)</f>
        <v>0</v>
      </c>
      <c r="BG230" s="114">
        <f>IF(U230="zákl. prenesená",N230,0)</f>
        <v>0</v>
      </c>
      <c r="BH230" s="114">
        <f>IF(U230="zníž. prenesená",N230,0)</f>
        <v>0</v>
      </c>
      <c r="BI230" s="114">
        <f>IF(U230="nulová",N230,0)</f>
        <v>0</v>
      </c>
      <c r="BJ230" s="18" t="s">
        <v>85</v>
      </c>
      <c r="BK230" s="174">
        <f>L230*K230</f>
        <v>0</v>
      </c>
    </row>
    <row r="231" spans="2:65" s="1" customFormat="1" ht="22.35" customHeight="1" x14ac:dyDescent="0.3">
      <c r="B231" s="35"/>
      <c r="C231" s="191" t="s">
        <v>3</v>
      </c>
      <c r="D231" s="191" t="s">
        <v>154</v>
      </c>
      <c r="E231" s="192" t="s">
        <v>3</v>
      </c>
      <c r="F231" s="287" t="s">
        <v>3</v>
      </c>
      <c r="G231" s="288"/>
      <c r="H231" s="288"/>
      <c r="I231" s="288"/>
      <c r="J231" s="193" t="s">
        <v>3</v>
      </c>
      <c r="K231" s="170"/>
      <c r="L231" s="280"/>
      <c r="M231" s="289"/>
      <c r="N231" s="290">
        <f t="shared" si="25"/>
        <v>0</v>
      </c>
      <c r="O231" s="289"/>
      <c r="P231" s="289"/>
      <c r="Q231" s="289"/>
      <c r="R231" s="37"/>
      <c r="T231" s="171" t="s">
        <v>3</v>
      </c>
      <c r="U231" s="194" t="s">
        <v>42</v>
      </c>
      <c r="V231" s="56"/>
      <c r="W231" s="56"/>
      <c r="X231" s="56"/>
      <c r="Y231" s="56"/>
      <c r="Z231" s="56"/>
      <c r="AA231" s="58"/>
      <c r="AT231" s="18" t="s">
        <v>280</v>
      </c>
      <c r="AU231" s="18" t="s">
        <v>80</v>
      </c>
      <c r="AY231" s="18" t="s">
        <v>280</v>
      </c>
      <c r="BE231" s="114">
        <f>IF(U231="základná",N231,0)</f>
        <v>0</v>
      </c>
      <c r="BF231" s="114">
        <f>IF(U231="znížená",N231,0)</f>
        <v>0</v>
      </c>
      <c r="BG231" s="114">
        <f>IF(U231="zákl. prenesená",N231,0)</f>
        <v>0</v>
      </c>
      <c r="BH231" s="114">
        <f>IF(U231="zníž. prenesená",N231,0)</f>
        <v>0</v>
      </c>
      <c r="BI231" s="114">
        <f>IF(U231="nulová",N231,0)</f>
        <v>0</v>
      </c>
      <c r="BJ231" s="18" t="s">
        <v>85</v>
      </c>
      <c r="BK231" s="174">
        <f>L231*K231</f>
        <v>0</v>
      </c>
    </row>
    <row r="232" spans="2:65" s="1" customFormat="1" ht="6.95" customHeight="1" x14ac:dyDescent="0.3">
      <c r="B232" s="59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1"/>
    </row>
  </sheetData>
  <mergeCells count="288">
    <mergeCell ref="H1:K1"/>
    <mergeCell ref="S2:AC2"/>
    <mergeCell ref="F231:I231"/>
    <mergeCell ref="L231:M231"/>
    <mergeCell ref="N231:Q231"/>
    <mergeCell ref="N127:Q127"/>
    <mergeCell ref="N128:Q128"/>
    <mergeCell ref="N129:Q129"/>
    <mergeCell ref="N138:Q138"/>
    <mergeCell ref="N143:Q143"/>
    <mergeCell ref="N170:Q170"/>
    <mergeCell ref="N179:Q179"/>
    <mergeCell ref="N213:Q213"/>
    <mergeCell ref="N215:Q215"/>
    <mergeCell ref="N216:Q216"/>
    <mergeCell ref="N226:Q226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3:I223"/>
    <mergeCell ref="F224:I224"/>
    <mergeCell ref="L224:M224"/>
    <mergeCell ref="N224:Q224"/>
    <mergeCell ref="F225:I225"/>
    <mergeCell ref="L225:M225"/>
    <mergeCell ref="N225:Q225"/>
    <mergeCell ref="F227:I227"/>
    <mergeCell ref="L227:M227"/>
    <mergeCell ref="N227:Q227"/>
    <mergeCell ref="F219:I219"/>
    <mergeCell ref="L219:M219"/>
    <mergeCell ref="N219:Q219"/>
    <mergeCell ref="F220:I220"/>
    <mergeCell ref="F221:I221"/>
    <mergeCell ref="L221:M221"/>
    <mergeCell ref="N221:Q221"/>
    <mergeCell ref="F222:I222"/>
    <mergeCell ref="L222:M222"/>
    <mergeCell ref="N222:Q222"/>
    <mergeCell ref="F212:I212"/>
    <mergeCell ref="F214:I214"/>
    <mergeCell ref="L214:M214"/>
    <mergeCell ref="N214:Q214"/>
    <mergeCell ref="F217:I217"/>
    <mergeCell ref="L217:M217"/>
    <mergeCell ref="N217:Q217"/>
    <mergeCell ref="F218:I218"/>
    <mergeCell ref="L218:M218"/>
    <mergeCell ref="N218:Q218"/>
    <mergeCell ref="F207:I207"/>
    <mergeCell ref="L207:M207"/>
    <mergeCell ref="N207:Q207"/>
    <mergeCell ref="F208:I208"/>
    <mergeCell ref="F209:I209"/>
    <mergeCell ref="L209:M209"/>
    <mergeCell ref="N209:Q209"/>
    <mergeCell ref="F210:I210"/>
    <mergeCell ref="F211:I211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F191:I191"/>
    <mergeCell ref="L191:M191"/>
    <mergeCell ref="N191:Q191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78:I178"/>
    <mergeCell ref="F180:I180"/>
    <mergeCell ref="L180:M180"/>
    <mergeCell ref="N180:Q180"/>
    <mergeCell ref="F181:I181"/>
    <mergeCell ref="F182:I182"/>
    <mergeCell ref="L182:M182"/>
    <mergeCell ref="N182:Q182"/>
    <mergeCell ref="F183:I183"/>
    <mergeCell ref="L183:M183"/>
    <mergeCell ref="N183:Q183"/>
    <mergeCell ref="F172:I172"/>
    <mergeCell ref="F173:I173"/>
    <mergeCell ref="L173:M173"/>
    <mergeCell ref="N173:Q173"/>
    <mergeCell ref="F174:I174"/>
    <mergeCell ref="F175:I175"/>
    <mergeCell ref="F176:I176"/>
    <mergeCell ref="F177:I177"/>
    <mergeCell ref="L177:M177"/>
    <mergeCell ref="N177:Q177"/>
    <mergeCell ref="L167:M167"/>
    <mergeCell ref="N167:Q167"/>
    <mergeCell ref="F168:I168"/>
    <mergeCell ref="F169:I169"/>
    <mergeCell ref="L169:M169"/>
    <mergeCell ref="N169:Q169"/>
    <mergeCell ref="F171:I171"/>
    <mergeCell ref="L171:M171"/>
    <mergeCell ref="N171:Q171"/>
    <mergeCell ref="F159:I159"/>
    <mergeCell ref="F160:I160"/>
    <mergeCell ref="F161:I161"/>
    <mergeCell ref="F162:I162"/>
    <mergeCell ref="F163:I163"/>
    <mergeCell ref="F164:I164"/>
    <mergeCell ref="F165:I165"/>
    <mergeCell ref="F166:I166"/>
    <mergeCell ref="F167:I167"/>
    <mergeCell ref="F154:I154"/>
    <mergeCell ref="F155:I155"/>
    <mergeCell ref="F156:I156"/>
    <mergeCell ref="L156:M156"/>
    <mergeCell ref="N156:Q156"/>
    <mergeCell ref="F157:I157"/>
    <mergeCell ref="L157:M157"/>
    <mergeCell ref="N157:Q157"/>
    <mergeCell ref="F158:I158"/>
    <mergeCell ref="F147:I147"/>
    <mergeCell ref="F148:I148"/>
    <mergeCell ref="L148:M148"/>
    <mergeCell ref="N148:Q148"/>
    <mergeCell ref="F149:I149"/>
    <mergeCell ref="F150:I150"/>
    <mergeCell ref="F151:I151"/>
    <mergeCell ref="F152:I152"/>
    <mergeCell ref="F153:I153"/>
    <mergeCell ref="F141:I141"/>
    <mergeCell ref="L141:M141"/>
    <mergeCell ref="N141:Q141"/>
    <mergeCell ref="F142:I142"/>
    <mergeCell ref="F144:I144"/>
    <mergeCell ref="L144:M144"/>
    <mergeCell ref="N144:Q144"/>
    <mergeCell ref="F145:I145"/>
    <mergeCell ref="F146:I146"/>
    <mergeCell ref="L146:M146"/>
    <mergeCell ref="N146:Q146"/>
    <mergeCell ref="F135:I135"/>
    <mergeCell ref="F136:I136"/>
    <mergeCell ref="L136:M136"/>
    <mergeCell ref="N136:Q136"/>
    <mergeCell ref="F137:I137"/>
    <mergeCell ref="F139:I139"/>
    <mergeCell ref="L139:M139"/>
    <mergeCell ref="N139:Q139"/>
    <mergeCell ref="F140:I140"/>
    <mergeCell ref="F130:I130"/>
    <mergeCell ref="L130:M130"/>
    <mergeCell ref="N130:Q130"/>
    <mergeCell ref="F131:I131"/>
    <mergeCell ref="F132:I132"/>
    <mergeCell ref="L132:M132"/>
    <mergeCell ref="N132:Q132"/>
    <mergeCell ref="F133:I133"/>
    <mergeCell ref="F134:I134"/>
    <mergeCell ref="F117:P117"/>
    <mergeCell ref="F118:P118"/>
    <mergeCell ref="F119:P119"/>
    <mergeCell ref="M121:P121"/>
    <mergeCell ref="M123:Q123"/>
    <mergeCell ref="M124:Q124"/>
    <mergeCell ref="F126:I126"/>
    <mergeCell ref="L126:M126"/>
    <mergeCell ref="N126:Q126"/>
    <mergeCell ref="D104:H104"/>
    <mergeCell ref="N104:Q104"/>
    <mergeCell ref="D105:H105"/>
    <mergeCell ref="N105:Q105"/>
    <mergeCell ref="D106:H106"/>
    <mergeCell ref="N106:Q106"/>
    <mergeCell ref="N107:Q107"/>
    <mergeCell ref="L109:Q109"/>
    <mergeCell ref="C115:Q115"/>
    <mergeCell ref="N95:Q95"/>
    <mergeCell ref="N96:Q96"/>
    <mergeCell ref="N97:Q97"/>
    <mergeCell ref="N98:Q98"/>
    <mergeCell ref="N99:Q99"/>
    <mergeCell ref="N101:Q101"/>
    <mergeCell ref="D102:H102"/>
    <mergeCell ref="N102:Q102"/>
    <mergeCell ref="D103:H103"/>
    <mergeCell ref="N103:Q103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é sú hodnoty K a M." sqref="D227:D232">
      <formula1>"K,M"</formula1>
    </dataValidation>
    <dataValidation type="list" allowBlank="1" showInputMessage="1" showErrorMessage="1" error="Povolené sú hodnoty základná, znížená, nulová." sqref="U227:U232">
      <formula1>"základná,znížená,nulová"</formula1>
    </dataValidation>
  </dataValidation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26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6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316"/>
      <c r="B1" s="313"/>
      <c r="C1" s="313"/>
      <c r="D1" s="314" t="s">
        <v>1</v>
      </c>
      <c r="E1" s="313"/>
      <c r="F1" s="315" t="s">
        <v>507</v>
      </c>
      <c r="G1" s="315"/>
      <c r="H1" s="317" t="s">
        <v>508</v>
      </c>
      <c r="I1" s="317"/>
      <c r="J1" s="317"/>
      <c r="K1" s="317"/>
      <c r="L1" s="315" t="s">
        <v>509</v>
      </c>
      <c r="M1" s="313"/>
      <c r="N1" s="313"/>
      <c r="O1" s="314" t="s">
        <v>102</v>
      </c>
      <c r="P1" s="313"/>
      <c r="Q1" s="313"/>
      <c r="R1" s="313"/>
      <c r="S1" s="315" t="s">
        <v>510</v>
      </c>
      <c r="T1" s="315"/>
      <c r="U1" s="316"/>
      <c r="V1" s="3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 x14ac:dyDescent="0.3">
      <c r="C2" s="215" t="s">
        <v>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S2" s="259" t="s">
        <v>6</v>
      </c>
      <c r="T2" s="216"/>
      <c r="U2" s="216"/>
      <c r="V2" s="216"/>
      <c r="W2" s="216"/>
      <c r="X2" s="216"/>
      <c r="Y2" s="216"/>
      <c r="Z2" s="216"/>
      <c r="AA2" s="216"/>
      <c r="AB2" s="216"/>
      <c r="AC2" s="216"/>
      <c r="AT2" s="18" t="s">
        <v>92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75</v>
      </c>
    </row>
    <row r="4" spans="1:66" ht="36.950000000000003" customHeight="1" x14ac:dyDescent="0.3">
      <c r="B4" s="22"/>
      <c r="C4" s="217" t="s">
        <v>108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4"/>
      <c r="T4" s="25" t="s">
        <v>10</v>
      </c>
      <c r="AT4" s="18" t="s">
        <v>4</v>
      </c>
    </row>
    <row r="5" spans="1:66" ht="6.95" customHeight="1" x14ac:dyDescent="0.3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66" ht="25.35" customHeight="1" x14ac:dyDescent="0.3">
      <c r="B6" s="22"/>
      <c r="C6" s="23"/>
      <c r="D6" s="30" t="s">
        <v>15</v>
      </c>
      <c r="E6" s="23"/>
      <c r="F6" s="260" t="str">
        <f>'Rekapitulácia stavby'!K6</f>
        <v>AREÁL ŠPORTU A HIER JAMA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3"/>
      <c r="R6" s="24"/>
    </row>
    <row r="7" spans="1:66" ht="25.35" customHeight="1" x14ac:dyDescent="0.3">
      <c r="B7" s="22"/>
      <c r="C7" s="23"/>
      <c r="D7" s="30" t="s">
        <v>113</v>
      </c>
      <c r="E7" s="23"/>
      <c r="F7" s="260" t="s">
        <v>114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3"/>
      <c r="R7" s="24"/>
    </row>
    <row r="8" spans="1:66" s="1" customFormat="1" ht="32.85" customHeight="1" x14ac:dyDescent="0.3">
      <c r="B8" s="35"/>
      <c r="C8" s="36"/>
      <c r="D8" s="29" t="s">
        <v>115</v>
      </c>
      <c r="E8" s="36"/>
      <c r="F8" s="223" t="s">
        <v>488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36"/>
      <c r="R8" s="37"/>
    </row>
    <row r="9" spans="1:66" s="1" customFormat="1" ht="14.45" customHeight="1" x14ac:dyDescent="0.3">
      <c r="B9" s="35"/>
      <c r="C9" s="36"/>
      <c r="D9" s="30" t="s">
        <v>17</v>
      </c>
      <c r="E9" s="36"/>
      <c r="F9" s="28" t="s">
        <v>3</v>
      </c>
      <c r="G9" s="36"/>
      <c r="H9" s="36"/>
      <c r="I9" s="36"/>
      <c r="J9" s="36"/>
      <c r="K9" s="36"/>
      <c r="L9" s="36"/>
      <c r="M9" s="30" t="s">
        <v>18</v>
      </c>
      <c r="N9" s="36"/>
      <c r="O9" s="28" t="s">
        <v>3</v>
      </c>
      <c r="P9" s="36"/>
      <c r="Q9" s="36"/>
      <c r="R9" s="37"/>
    </row>
    <row r="10" spans="1:66" s="1" customFormat="1" ht="14.45" customHeight="1" x14ac:dyDescent="0.3">
      <c r="B10" s="35"/>
      <c r="C10" s="36"/>
      <c r="D10" s="30" t="s">
        <v>19</v>
      </c>
      <c r="E10" s="36"/>
      <c r="F10" s="28" t="s">
        <v>20</v>
      </c>
      <c r="G10" s="36"/>
      <c r="H10" s="36"/>
      <c r="I10" s="36"/>
      <c r="J10" s="36"/>
      <c r="K10" s="36"/>
      <c r="L10" s="36"/>
      <c r="M10" s="30" t="s">
        <v>21</v>
      </c>
      <c r="N10" s="36"/>
      <c r="O10" s="261" t="str">
        <f>'Rekapitulácia stavby'!AN8</f>
        <v>03.08.2016</v>
      </c>
      <c r="P10" s="236"/>
      <c r="Q10" s="36"/>
      <c r="R10" s="37"/>
    </row>
    <row r="11" spans="1:66" s="1" customFormat="1" ht="10.9" customHeight="1" x14ac:dyDescent="0.3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 x14ac:dyDescent="0.3">
      <c r="B12" s="35"/>
      <c r="C12" s="36"/>
      <c r="D12" s="30" t="s">
        <v>23</v>
      </c>
      <c r="E12" s="36"/>
      <c r="F12" s="36"/>
      <c r="G12" s="36"/>
      <c r="H12" s="36"/>
      <c r="I12" s="36"/>
      <c r="J12" s="36"/>
      <c r="K12" s="36"/>
      <c r="L12" s="36"/>
      <c r="M12" s="30" t="s">
        <v>24</v>
      </c>
      <c r="N12" s="36"/>
      <c r="O12" s="222" t="s">
        <v>3</v>
      </c>
      <c r="P12" s="236"/>
      <c r="Q12" s="36"/>
      <c r="R12" s="37"/>
    </row>
    <row r="13" spans="1:66" s="1" customFormat="1" ht="18" customHeight="1" x14ac:dyDescent="0.3">
      <c r="B13" s="35"/>
      <c r="C13" s="36"/>
      <c r="D13" s="36"/>
      <c r="E13" s="28" t="s">
        <v>25</v>
      </c>
      <c r="F13" s="36"/>
      <c r="G13" s="36"/>
      <c r="H13" s="36"/>
      <c r="I13" s="36"/>
      <c r="J13" s="36"/>
      <c r="K13" s="36"/>
      <c r="L13" s="36"/>
      <c r="M13" s="30" t="s">
        <v>26</v>
      </c>
      <c r="N13" s="36"/>
      <c r="O13" s="222" t="s">
        <v>3</v>
      </c>
      <c r="P13" s="236"/>
      <c r="Q13" s="36"/>
      <c r="R13" s="37"/>
    </row>
    <row r="14" spans="1:66" s="1" customFormat="1" ht="6.95" customHeight="1" x14ac:dyDescent="0.3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 x14ac:dyDescent="0.3">
      <c r="B15" s="35"/>
      <c r="C15" s="36"/>
      <c r="D15" s="30" t="s">
        <v>27</v>
      </c>
      <c r="E15" s="36"/>
      <c r="F15" s="36"/>
      <c r="G15" s="36"/>
      <c r="H15" s="36"/>
      <c r="I15" s="36"/>
      <c r="J15" s="36"/>
      <c r="K15" s="36"/>
      <c r="L15" s="36"/>
      <c r="M15" s="30" t="s">
        <v>24</v>
      </c>
      <c r="N15" s="36"/>
      <c r="O15" s="262" t="str">
        <f>IF('Rekapitulácia stavby'!AN13="","",'Rekapitulácia stavby'!AN13)</f>
        <v>Vyplň údaj</v>
      </c>
      <c r="P15" s="236"/>
      <c r="Q15" s="36"/>
      <c r="R15" s="37"/>
    </row>
    <row r="16" spans="1:66" s="1" customFormat="1" ht="18" customHeight="1" x14ac:dyDescent="0.3">
      <c r="B16" s="35"/>
      <c r="C16" s="36"/>
      <c r="D16" s="36"/>
      <c r="E16" s="262" t="str">
        <f>IF('Rekapitulácia stavby'!E14="","",'Rekapitulácia stavby'!E14)</f>
        <v>Vyplň údaj</v>
      </c>
      <c r="F16" s="236"/>
      <c r="G16" s="236"/>
      <c r="H16" s="236"/>
      <c r="I16" s="236"/>
      <c r="J16" s="236"/>
      <c r="K16" s="236"/>
      <c r="L16" s="236"/>
      <c r="M16" s="30" t="s">
        <v>26</v>
      </c>
      <c r="N16" s="36"/>
      <c r="O16" s="262" t="str">
        <f>IF('Rekapitulácia stavby'!AN14="","",'Rekapitulácia stavby'!AN14)</f>
        <v>Vyplň údaj</v>
      </c>
      <c r="P16" s="236"/>
      <c r="Q16" s="36"/>
      <c r="R16" s="37"/>
    </row>
    <row r="17" spans="2:18" s="1" customFormat="1" ht="6.95" customHeight="1" x14ac:dyDescent="0.3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 x14ac:dyDescent="0.3">
      <c r="B18" s="35"/>
      <c r="C18" s="36"/>
      <c r="D18" s="30" t="s">
        <v>29</v>
      </c>
      <c r="E18" s="36"/>
      <c r="F18" s="36"/>
      <c r="G18" s="36"/>
      <c r="H18" s="36"/>
      <c r="I18" s="36"/>
      <c r="J18" s="36"/>
      <c r="K18" s="36"/>
      <c r="L18" s="36"/>
      <c r="M18" s="30" t="s">
        <v>24</v>
      </c>
      <c r="N18" s="36"/>
      <c r="O18" s="222" t="s">
        <v>3</v>
      </c>
      <c r="P18" s="236"/>
      <c r="Q18" s="36"/>
      <c r="R18" s="37"/>
    </row>
    <row r="19" spans="2:18" s="1" customFormat="1" ht="18" customHeight="1" x14ac:dyDescent="0.3">
      <c r="B19" s="35"/>
      <c r="C19" s="36"/>
      <c r="D19" s="36"/>
      <c r="E19" s="28" t="s">
        <v>30</v>
      </c>
      <c r="F19" s="36"/>
      <c r="G19" s="36"/>
      <c r="H19" s="36"/>
      <c r="I19" s="36"/>
      <c r="J19" s="36"/>
      <c r="K19" s="36"/>
      <c r="L19" s="36"/>
      <c r="M19" s="30" t="s">
        <v>26</v>
      </c>
      <c r="N19" s="36"/>
      <c r="O19" s="222" t="s">
        <v>3</v>
      </c>
      <c r="P19" s="236"/>
      <c r="Q19" s="36"/>
      <c r="R19" s="37"/>
    </row>
    <row r="20" spans="2:18" s="1" customFormat="1" ht="6.9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 x14ac:dyDescent="0.3">
      <c r="B21" s="35"/>
      <c r="C21" s="36"/>
      <c r="D21" s="30" t="s">
        <v>33</v>
      </c>
      <c r="E21" s="36"/>
      <c r="F21" s="36"/>
      <c r="G21" s="36"/>
      <c r="H21" s="36"/>
      <c r="I21" s="36"/>
      <c r="J21" s="36"/>
      <c r="K21" s="36"/>
      <c r="L21" s="36"/>
      <c r="M21" s="30" t="s">
        <v>24</v>
      </c>
      <c r="N21" s="36"/>
      <c r="O21" s="222" t="s">
        <v>3</v>
      </c>
      <c r="P21" s="236"/>
      <c r="Q21" s="36"/>
      <c r="R21" s="37"/>
    </row>
    <row r="22" spans="2:18" s="1" customFormat="1" ht="18" customHeight="1" x14ac:dyDescent="0.3">
      <c r="B22" s="35"/>
      <c r="C22" s="36"/>
      <c r="D22" s="36"/>
      <c r="E22" s="28" t="s">
        <v>117</v>
      </c>
      <c r="F22" s="36"/>
      <c r="G22" s="36"/>
      <c r="H22" s="36"/>
      <c r="I22" s="36"/>
      <c r="J22" s="36"/>
      <c r="K22" s="36"/>
      <c r="L22" s="36"/>
      <c r="M22" s="30" t="s">
        <v>26</v>
      </c>
      <c r="N22" s="36"/>
      <c r="O22" s="222" t="s">
        <v>3</v>
      </c>
      <c r="P22" s="236"/>
      <c r="Q22" s="36"/>
      <c r="R22" s="37"/>
    </row>
    <row r="23" spans="2:18" s="1" customFormat="1" ht="6.95" customHeight="1" x14ac:dyDescent="0.3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 x14ac:dyDescent="0.3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 x14ac:dyDescent="0.3">
      <c r="B25" s="35"/>
      <c r="C25" s="36"/>
      <c r="D25" s="36"/>
      <c r="E25" s="225" t="s">
        <v>3</v>
      </c>
      <c r="F25" s="236"/>
      <c r="G25" s="236"/>
      <c r="H25" s="236"/>
      <c r="I25" s="236"/>
      <c r="J25" s="236"/>
      <c r="K25" s="236"/>
      <c r="L25" s="2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 x14ac:dyDescent="0.3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 x14ac:dyDescent="0.3">
      <c r="B28" s="35"/>
      <c r="C28" s="36"/>
      <c r="D28" s="122" t="s">
        <v>118</v>
      </c>
      <c r="E28" s="36"/>
      <c r="F28" s="36"/>
      <c r="G28" s="36"/>
      <c r="H28" s="36"/>
      <c r="I28" s="36"/>
      <c r="J28" s="36"/>
      <c r="K28" s="36"/>
      <c r="L28" s="36"/>
      <c r="M28" s="226">
        <f>N89</f>
        <v>0</v>
      </c>
      <c r="N28" s="236"/>
      <c r="O28" s="236"/>
      <c r="P28" s="236"/>
      <c r="Q28" s="36"/>
      <c r="R28" s="37"/>
    </row>
    <row r="29" spans="2:18" s="1" customFormat="1" ht="14.45" customHeight="1" x14ac:dyDescent="0.3">
      <c r="B29" s="35"/>
      <c r="C29" s="36"/>
      <c r="D29" s="34" t="s">
        <v>96</v>
      </c>
      <c r="E29" s="36"/>
      <c r="F29" s="36"/>
      <c r="G29" s="36"/>
      <c r="H29" s="36"/>
      <c r="I29" s="36"/>
      <c r="J29" s="36"/>
      <c r="K29" s="36"/>
      <c r="L29" s="36"/>
      <c r="M29" s="226">
        <f>N96</f>
        <v>0</v>
      </c>
      <c r="N29" s="236"/>
      <c r="O29" s="236"/>
      <c r="P29" s="236"/>
      <c r="Q29" s="36"/>
      <c r="R29" s="37"/>
    </row>
    <row r="30" spans="2:18" s="1" customFormat="1" ht="6.95" customHeight="1" x14ac:dyDescent="0.3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 x14ac:dyDescent="0.3">
      <c r="B31" s="35"/>
      <c r="C31" s="36"/>
      <c r="D31" s="123" t="s">
        <v>38</v>
      </c>
      <c r="E31" s="36"/>
      <c r="F31" s="36"/>
      <c r="G31" s="36"/>
      <c r="H31" s="36"/>
      <c r="I31" s="36"/>
      <c r="J31" s="36"/>
      <c r="K31" s="36"/>
      <c r="L31" s="36"/>
      <c r="M31" s="263">
        <f>ROUND(M28+M29,2)</f>
        <v>0</v>
      </c>
      <c r="N31" s="236"/>
      <c r="O31" s="236"/>
      <c r="P31" s="236"/>
      <c r="Q31" s="36"/>
      <c r="R31" s="37"/>
    </row>
    <row r="32" spans="2:18" s="1" customFormat="1" ht="6.95" customHeight="1" x14ac:dyDescent="0.3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 x14ac:dyDescent="0.3">
      <c r="B33" s="35"/>
      <c r="C33" s="36"/>
      <c r="D33" s="42" t="s">
        <v>39</v>
      </c>
      <c r="E33" s="42" t="s">
        <v>40</v>
      </c>
      <c r="F33" s="43">
        <v>0.2</v>
      </c>
      <c r="G33" s="124" t="s">
        <v>41</v>
      </c>
      <c r="H33" s="264">
        <f>ROUND((((SUM(BE96:BE103)+SUM(BE122:BE129))+SUM(BE131:BE135))),2)</f>
        <v>0</v>
      </c>
      <c r="I33" s="236"/>
      <c r="J33" s="236"/>
      <c r="K33" s="36"/>
      <c r="L33" s="36"/>
      <c r="M33" s="264">
        <f>ROUND(((ROUND((SUM(BE96:BE103)+SUM(BE122:BE129)), 2)*F33)+SUM(BE131:BE135)*F33),2)</f>
        <v>0</v>
      </c>
      <c r="N33" s="236"/>
      <c r="O33" s="236"/>
      <c r="P33" s="236"/>
      <c r="Q33" s="36"/>
      <c r="R33" s="37"/>
    </row>
    <row r="34" spans="2:18" s="1" customFormat="1" ht="14.45" customHeight="1" x14ac:dyDescent="0.3">
      <c r="B34" s="35"/>
      <c r="C34" s="36"/>
      <c r="D34" s="36"/>
      <c r="E34" s="42" t="s">
        <v>42</v>
      </c>
      <c r="F34" s="43">
        <v>0.2</v>
      </c>
      <c r="G34" s="124" t="s">
        <v>41</v>
      </c>
      <c r="H34" s="264">
        <f>ROUND((((SUM(BF96:BF103)+SUM(BF122:BF129))+SUM(BF131:BF135))),2)</f>
        <v>0</v>
      </c>
      <c r="I34" s="236"/>
      <c r="J34" s="236"/>
      <c r="K34" s="36"/>
      <c r="L34" s="36"/>
      <c r="M34" s="264">
        <f>ROUND(((ROUND((SUM(BF96:BF103)+SUM(BF122:BF129)), 2)*F34)+SUM(BF131:BF135)*F34),2)</f>
        <v>0</v>
      </c>
      <c r="N34" s="236"/>
      <c r="O34" s="236"/>
      <c r="P34" s="236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43</v>
      </c>
      <c r="F35" s="43">
        <v>0.2</v>
      </c>
      <c r="G35" s="124" t="s">
        <v>41</v>
      </c>
      <c r="H35" s="264">
        <f>ROUND((((SUM(BG96:BG103)+SUM(BG122:BG129))+SUM(BG131:BG135))),2)</f>
        <v>0</v>
      </c>
      <c r="I35" s="236"/>
      <c r="J35" s="236"/>
      <c r="K35" s="36"/>
      <c r="L35" s="36"/>
      <c r="M35" s="264">
        <v>0</v>
      </c>
      <c r="N35" s="236"/>
      <c r="O35" s="236"/>
      <c r="P35" s="236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44</v>
      </c>
      <c r="F36" s="43">
        <v>0.2</v>
      </c>
      <c r="G36" s="124" t="s">
        <v>41</v>
      </c>
      <c r="H36" s="264">
        <f>ROUND((((SUM(BH96:BH103)+SUM(BH122:BH129))+SUM(BH131:BH135))),2)</f>
        <v>0</v>
      </c>
      <c r="I36" s="236"/>
      <c r="J36" s="236"/>
      <c r="K36" s="36"/>
      <c r="L36" s="36"/>
      <c r="M36" s="264">
        <v>0</v>
      </c>
      <c r="N36" s="236"/>
      <c r="O36" s="236"/>
      <c r="P36" s="236"/>
      <c r="Q36" s="36"/>
      <c r="R36" s="37"/>
    </row>
    <row r="37" spans="2:18" s="1" customFormat="1" ht="14.45" hidden="1" customHeight="1" x14ac:dyDescent="0.3">
      <c r="B37" s="35"/>
      <c r="C37" s="36"/>
      <c r="D37" s="36"/>
      <c r="E37" s="42" t="s">
        <v>45</v>
      </c>
      <c r="F37" s="43">
        <v>0</v>
      </c>
      <c r="G37" s="124" t="s">
        <v>41</v>
      </c>
      <c r="H37" s="264">
        <f>ROUND((((SUM(BI96:BI103)+SUM(BI122:BI129))+SUM(BI131:BI135))),2)</f>
        <v>0</v>
      </c>
      <c r="I37" s="236"/>
      <c r="J37" s="236"/>
      <c r="K37" s="36"/>
      <c r="L37" s="36"/>
      <c r="M37" s="264">
        <v>0</v>
      </c>
      <c r="N37" s="236"/>
      <c r="O37" s="236"/>
      <c r="P37" s="236"/>
      <c r="Q37" s="36"/>
      <c r="R37" s="37"/>
    </row>
    <row r="38" spans="2:18" s="1" customFormat="1" ht="6.95" customHeight="1" x14ac:dyDescent="0.3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 x14ac:dyDescent="0.3">
      <c r="B39" s="35"/>
      <c r="C39" s="120"/>
      <c r="D39" s="125" t="s">
        <v>46</v>
      </c>
      <c r="E39" s="76"/>
      <c r="F39" s="76"/>
      <c r="G39" s="126" t="s">
        <v>47</v>
      </c>
      <c r="H39" s="127" t="s">
        <v>48</v>
      </c>
      <c r="I39" s="76"/>
      <c r="J39" s="76"/>
      <c r="K39" s="76"/>
      <c r="L39" s="265">
        <f>SUM(M31:M37)</f>
        <v>0</v>
      </c>
      <c r="M39" s="244"/>
      <c r="N39" s="244"/>
      <c r="O39" s="244"/>
      <c r="P39" s="246"/>
      <c r="Q39" s="120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 x14ac:dyDescent="0.3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 x14ac:dyDescent="0.3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2:18" ht="13.5" x14ac:dyDescent="0.3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2:18" ht="13.5" x14ac:dyDescent="0.3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5" spans="2:18" ht="13.5" x14ac:dyDescent="0.3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2:18" ht="13.5" x14ac:dyDescent="0.3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2:18" ht="13.5" x14ac:dyDescent="0.3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</row>
    <row r="48" spans="2:18" ht="13.5" x14ac:dyDescent="0.3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2:18" ht="13.5" x14ac:dyDescent="0.3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2:18" s="1" customFormat="1" x14ac:dyDescent="0.3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 ht="13.5" x14ac:dyDescent="0.3">
      <c r="B51" s="22"/>
      <c r="C51" s="23"/>
      <c r="D51" s="53"/>
      <c r="E51" s="23"/>
      <c r="F51" s="23"/>
      <c r="G51" s="23"/>
      <c r="H51" s="54"/>
      <c r="I51" s="23"/>
      <c r="J51" s="53"/>
      <c r="K51" s="23"/>
      <c r="L51" s="23"/>
      <c r="M51" s="23"/>
      <c r="N51" s="23"/>
      <c r="O51" s="23"/>
      <c r="P51" s="54"/>
      <c r="Q51" s="23"/>
      <c r="R51" s="24"/>
    </row>
    <row r="52" spans="2:18" ht="13.5" x14ac:dyDescent="0.3">
      <c r="B52" s="22"/>
      <c r="C52" s="23"/>
      <c r="D52" s="53"/>
      <c r="E52" s="23"/>
      <c r="F52" s="23"/>
      <c r="G52" s="23"/>
      <c r="H52" s="54"/>
      <c r="I52" s="23"/>
      <c r="J52" s="53"/>
      <c r="K52" s="23"/>
      <c r="L52" s="23"/>
      <c r="M52" s="23"/>
      <c r="N52" s="23"/>
      <c r="O52" s="23"/>
      <c r="P52" s="54"/>
      <c r="Q52" s="23"/>
      <c r="R52" s="24"/>
    </row>
    <row r="53" spans="2:18" ht="13.5" x14ac:dyDescent="0.3">
      <c r="B53" s="22"/>
      <c r="C53" s="23"/>
      <c r="D53" s="53"/>
      <c r="E53" s="23"/>
      <c r="F53" s="23"/>
      <c r="G53" s="23"/>
      <c r="H53" s="54"/>
      <c r="I53" s="23"/>
      <c r="J53" s="53"/>
      <c r="K53" s="23"/>
      <c r="L53" s="23"/>
      <c r="M53" s="23"/>
      <c r="N53" s="23"/>
      <c r="O53" s="23"/>
      <c r="P53" s="54"/>
      <c r="Q53" s="23"/>
      <c r="R53" s="24"/>
    </row>
    <row r="54" spans="2:18" ht="13.5" x14ac:dyDescent="0.3">
      <c r="B54" s="22"/>
      <c r="C54" s="23"/>
      <c r="D54" s="53"/>
      <c r="E54" s="23"/>
      <c r="F54" s="23"/>
      <c r="G54" s="23"/>
      <c r="H54" s="54"/>
      <c r="I54" s="23"/>
      <c r="J54" s="53"/>
      <c r="K54" s="23"/>
      <c r="L54" s="23"/>
      <c r="M54" s="23"/>
      <c r="N54" s="23"/>
      <c r="O54" s="23"/>
      <c r="P54" s="54"/>
      <c r="Q54" s="23"/>
      <c r="R54" s="24"/>
    </row>
    <row r="55" spans="2:18" ht="13.5" x14ac:dyDescent="0.3">
      <c r="B55" s="22"/>
      <c r="C55" s="23"/>
      <c r="D55" s="53"/>
      <c r="E55" s="23"/>
      <c r="F55" s="23"/>
      <c r="G55" s="23"/>
      <c r="H55" s="54"/>
      <c r="I55" s="23"/>
      <c r="J55" s="53"/>
      <c r="K55" s="23"/>
      <c r="L55" s="23"/>
      <c r="M55" s="23"/>
      <c r="N55" s="23"/>
      <c r="O55" s="23"/>
      <c r="P55" s="54"/>
      <c r="Q55" s="23"/>
      <c r="R55" s="24"/>
    </row>
    <row r="56" spans="2:18" ht="13.5" x14ac:dyDescent="0.3">
      <c r="B56" s="22"/>
      <c r="C56" s="23"/>
      <c r="D56" s="53"/>
      <c r="E56" s="23"/>
      <c r="F56" s="23"/>
      <c r="G56" s="23"/>
      <c r="H56" s="54"/>
      <c r="I56" s="23"/>
      <c r="J56" s="53"/>
      <c r="K56" s="23"/>
      <c r="L56" s="23"/>
      <c r="M56" s="23"/>
      <c r="N56" s="23"/>
      <c r="O56" s="23"/>
      <c r="P56" s="54"/>
      <c r="Q56" s="23"/>
      <c r="R56" s="24"/>
    </row>
    <row r="57" spans="2:18" ht="13.5" x14ac:dyDescent="0.3">
      <c r="B57" s="22"/>
      <c r="C57" s="23"/>
      <c r="D57" s="53"/>
      <c r="E57" s="23"/>
      <c r="F57" s="23"/>
      <c r="G57" s="23"/>
      <c r="H57" s="54"/>
      <c r="I57" s="23"/>
      <c r="J57" s="53"/>
      <c r="K57" s="23"/>
      <c r="L57" s="23"/>
      <c r="M57" s="23"/>
      <c r="N57" s="23"/>
      <c r="O57" s="23"/>
      <c r="P57" s="54"/>
      <c r="Q57" s="23"/>
      <c r="R57" s="24"/>
    </row>
    <row r="58" spans="2:18" ht="13.5" x14ac:dyDescent="0.3">
      <c r="B58" s="22"/>
      <c r="C58" s="23"/>
      <c r="D58" s="53"/>
      <c r="E58" s="23"/>
      <c r="F58" s="23"/>
      <c r="G58" s="23"/>
      <c r="H58" s="54"/>
      <c r="I58" s="23"/>
      <c r="J58" s="53"/>
      <c r="K58" s="23"/>
      <c r="L58" s="23"/>
      <c r="M58" s="23"/>
      <c r="N58" s="23"/>
      <c r="O58" s="23"/>
      <c r="P58" s="54"/>
      <c r="Q58" s="23"/>
      <c r="R58" s="24"/>
    </row>
    <row r="59" spans="2:18" s="1" customFormat="1" x14ac:dyDescent="0.3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 ht="13.5" x14ac:dyDescent="0.3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2:18" s="1" customFormat="1" x14ac:dyDescent="0.3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 ht="13.5" x14ac:dyDescent="0.3">
      <c r="B62" s="22"/>
      <c r="C62" s="23"/>
      <c r="D62" s="53"/>
      <c r="E62" s="23"/>
      <c r="F62" s="23"/>
      <c r="G62" s="23"/>
      <c r="H62" s="54"/>
      <c r="I62" s="23"/>
      <c r="J62" s="53"/>
      <c r="K62" s="23"/>
      <c r="L62" s="23"/>
      <c r="M62" s="23"/>
      <c r="N62" s="23"/>
      <c r="O62" s="23"/>
      <c r="P62" s="54"/>
      <c r="Q62" s="23"/>
      <c r="R62" s="24"/>
    </row>
    <row r="63" spans="2:18" ht="13.5" x14ac:dyDescent="0.3">
      <c r="B63" s="22"/>
      <c r="C63" s="23"/>
      <c r="D63" s="53"/>
      <c r="E63" s="23"/>
      <c r="F63" s="23"/>
      <c r="G63" s="23"/>
      <c r="H63" s="54"/>
      <c r="I63" s="23"/>
      <c r="J63" s="53"/>
      <c r="K63" s="23"/>
      <c r="L63" s="23"/>
      <c r="M63" s="23"/>
      <c r="N63" s="23"/>
      <c r="O63" s="23"/>
      <c r="P63" s="54"/>
      <c r="Q63" s="23"/>
      <c r="R63" s="24"/>
    </row>
    <row r="64" spans="2:18" ht="13.5" x14ac:dyDescent="0.3">
      <c r="B64" s="22"/>
      <c r="C64" s="23"/>
      <c r="D64" s="53"/>
      <c r="E64" s="23"/>
      <c r="F64" s="23"/>
      <c r="G64" s="23"/>
      <c r="H64" s="54"/>
      <c r="I64" s="23"/>
      <c r="J64" s="53"/>
      <c r="K64" s="23"/>
      <c r="L64" s="23"/>
      <c r="M64" s="23"/>
      <c r="N64" s="23"/>
      <c r="O64" s="23"/>
      <c r="P64" s="54"/>
      <c r="Q64" s="23"/>
      <c r="R64" s="24"/>
    </row>
    <row r="65" spans="2:18" ht="13.5" x14ac:dyDescent="0.3">
      <c r="B65" s="22"/>
      <c r="C65" s="23"/>
      <c r="D65" s="53"/>
      <c r="E65" s="23"/>
      <c r="F65" s="23"/>
      <c r="G65" s="23"/>
      <c r="H65" s="54"/>
      <c r="I65" s="23"/>
      <c r="J65" s="53"/>
      <c r="K65" s="23"/>
      <c r="L65" s="23"/>
      <c r="M65" s="23"/>
      <c r="N65" s="23"/>
      <c r="O65" s="23"/>
      <c r="P65" s="54"/>
      <c r="Q65" s="23"/>
      <c r="R65" s="24"/>
    </row>
    <row r="66" spans="2:18" ht="13.5" x14ac:dyDescent="0.3">
      <c r="B66" s="22"/>
      <c r="C66" s="23"/>
      <c r="D66" s="53"/>
      <c r="E66" s="23"/>
      <c r="F66" s="23"/>
      <c r="G66" s="23"/>
      <c r="H66" s="54"/>
      <c r="I66" s="23"/>
      <c r="J66" s="53"/>
      <c r="K66" s="23"/>
      <c r="L66" s="23"/>
      <c r="M66" s="23"/>
      <c r="N66" s="23"/>
      <c r="O66" s="23"/>
      <c r="P66" s="54"/>
      <c r="Q66" s="23"/>
      <c r="R66" s="24"/>
    </row>
    <row r="67" spans="2:18" ht="13.5" x14ac:dyDescent="0.3">
      <c r="B67" s="22"/>
      <c r="C67" s="23"/>
      <c r="D67" s="53"/>
      <c r="E67" s="23"/>
      <c r="F67" s="23"/>
      <c r="G67" s="23"/>
      <c r="H67" s="54"/>
      <c r="I67" s="23"/>
      <c r="J67" s="53"/>
      <c r="K67" s="23"/>
      <c r="L67" s="23"/>
      <c r="M67" s="23"/>
      <c r="N67" s="23"/>
      <c r="O67" s="23"/>
      <c r="P67" s="54"/>
      <c r="Q67" s="23"/>
      <c r="R67" s="24"/>
    </row>
    <row r="68" spans="2:18" ht="13.5" x14ac:dyDescent="0.3">
      <c r="B68" s="22"/>
      <c r="C68" s="23"/>
      <c r="D68" s="53"/>
      <c r="E68" s="23"/>
      <c r="F68" s="23"/>
      <c r="G68" s="23"/>
      <c r="H68" s="54"/>
      <c r="I68" s="23"/>
      <c r="J68" s="53"/>
      <c r="K68" s="23"/>
      <c r="L68" s="23"/>
      <c r="M68" s="23"/>
      <c r="N68" s="23"/>
      <c r="O68" s="23"/>
      <c r="P68" s="54"/>
      <c r="Q68" s="23"/>
      <c r="R68" s="24"/>
    </row>
    <row r="69" spans="2:18" ht="13.5" x14ac:dyDescent="0.3">
      <c r="B69" s="22"/>
      <c r="C69" s="23"/>
      <c r="D69" s="53"/>
      <c r="E69" s="23"/>
      <c r="F69" s="23"/>
      <c r="G69" s="23"/>
      <c r="H69" s="54"/>
      <c r="I69" s="23"/>
      <c r="J69" s="53"/>
      <c r="K69" s="23"/>
      <c r="L69" s="23"/>
      <c r="M69" s="23"/>
      <c r="N69" s="23"/>
      <c r="O69" s="23"/>
      <c r="P69" s="54"/>
      <c r="Q69" s="23"/>
      <c r="R69" s="24"/>
    </row>
    <row r="70" spans="2:18" s="1" customFormat="1" x14ac:dyDescent="0.3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217" t="s">
        <v>119</v>
      </c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0" t="s">
        <v>15</v>
      </c>
      <c r="D78" s="36"/>
      <c r="E78" s="36"/>
      <c r="F78" s="260" t="str">
        <f>F6</f>
        <v>AREÁL ŠPORTU A HIER JAMA</v>
      </c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36"/>
      <c r="R78" s="37"/>
    </row>
    <row r="79" spans="2:18" ht="30" customHeight="1" x14ac:dyDescent="0.3">
      <c r="B79" s="22"/>
      <c r="C79" s="30" t="s">
        <v>113</v>
      </c>
      <c r="D79" s="23"/>
      <c r="E79" s="23"/>
      <c r="F79" s="260" t="s">
        <v>114</v>
      </c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3"/>
      <c r="R79" s="24"/>
    </row>
    <row r="80" spans="2:18" s="1" customFormat="1" ht="36.950000000000003" customHeight="1" x14ac:dyDescent="0.3">
      <c r="B80" s="35"/>
      <c r="C80" s="69" t="s">
        <v>115</v>
      </c>
      <c r="D80" s="36"/>
      <c r="E80" s="36"/>
      <c r="F80" s="237" t="str">
        <f>F8</f>
        <v>1-3 - VRN</v>
      </c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36"/>
      <c r="R80" s="37"/>
    </row>
    <row r="81" spans="2:47" s="1" customFormat="1" ht="6.95" customHeight="1" x14ac:dyDescent="0.3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 x14ac:dyDescent="0.3">
      <c r="B82" s="35"/>
      <c r="C82" s="30" t="s">
        <v>19</v>
      </c>
      <c r="D82" s="36"/>
      <c r="E82" s="36"/>
      <c r="F82" s="28" t="str">
        <f>F10</f>
        <v>Areál Jama, Vígľašská ul., Bratislava-Petržalka</v>
      </c>
      <c r="G82" s="36"/>
      <c r="H82" s="36"/>
      <c r="I82" s="36"/>
      <c r="J82" s="36"/>
      <c r="K82" s="30" t="s">
        <v>21</v>
      </c>
      <c r="L82" s="36"/>
      <c r="M82" s="266" t="str">
        <f>IF(O10="","",O10)</f>
        <v>03.08.2016</v>
      </c>
      <c r="N82" s="236"/>
      <c r="O82" s="236"/>
      <c r="P82" s="236"/>
      <c r="Q82" s="36"/>
      <c r="R82" s="37"/>
    </row>
    <row r="83" spans="2:47" s="1" customFormat="1" ht="6.95" customHeight="1" x14ac:dyDescent="0.3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x14ac:dyDescent="0.3">
      <c r="B84" s="35"/>
      <c r="C84" s="30" t="s">
        <v>23</v>
      </c>
      <c r="D84" s="36"/>
      <c r="E84" s="36"/>
      <c r="F84" s="28" t="str">
        <f>E13</f>
        <v>MČ Petržalka</v>
      </c>
      <c r="G84" s="36"/>
      <c r="H84" s="36"/>
      <c r="I84" s="36"/>
      <c r="J84" s="36"/>
      <c r="K84" s="30" t="s">
        <v>29</v>
      </c>
      <c r="L84" s="36"/>
      <c r="M84" s="222" t="str">
        <f>E19</f>
        <v>ING.ARCH.R.PORUBEC</v>
      </c>
      <c r="N84" s="236"/>
      <c r="O84" s="236"/>
      <c r="P84" s="236"/>
      <c r="Q84" s="236"/>
      <c r="R84" s="37"/>
    </row>
    <row r="85" spans="2:47" s="1" customFormat="1" ht="14.45" customHeight="1" x14ac:dyDescent="0.3">
      <c r="B85" s="35"/>
      <c r="C85" s="30" t="s">
        <v>27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33</v>
      </c>
      <c r="L85" s="36"/>
      <c r="M85" s="222" t="str">
        <f>E22</f>
        <v>Kovács</v>
      </c>
      <c r="N85" s="236"/>
      <c r="O85" s="236"/>
      <c r="P85" s="236"/>
      <c r="Q85" s="236"/>
      <c r="R85" s="37"/>
    </row>
    <row r="86" spans="2:47" s="1" customFormat="1" ht="10.35" customHeight="1" x14ac:dyDescent="0.3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 x14ac:dyDescent="0.3">
      <c r="B87" s="35"/>
      <c r="C87" s="267" t="s">
        <v>120</v>
      </c>
      <c r="D87" s="268"/>
      <c r="E87" s="268"/>
      <c r="F87" s="268"/>
      <c r="G87" s="268"/>
      <c r="H87" s="120"/>
      <c r="I87" s="120"/>
      <c r="J87" s="120"/>
      <c r="K87" s="120"/>
      <c r="L87" s="120"/>
      <c r="M87" s="120"/>
      <c r="N87" s="267" t="s">
        <v>121</v>
      </c>
      <c r="O87" s="236"/>
      <c r="P87" s="236"/>
      <c r="Q87" s="236"/>
      <c r="R87" s="37"/>
    </row>
    <row r="88" spans="2:47" s="1" customFormat="1" ht="10.35" customHeight="1" x14ac:dyDescent="0.3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 x14ac:dyDescent="0.3">
      <c r="B89" s="35"/>
      <c r="C89" s="128" t="s">
        <v>122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57">
        <f>N122</f>
        <v>0</v>
      </c>
      <c r="O89" s="236"/>
      <c r="P89" s="236"/>
      <c r="Q89" s="236"/>
      <c r="R89" s="37"/>
      <c r="AU89" s="18" t="s">
        <v>123</v>
      </c>
    </row>
    <row r="90" spans="2:47" s="7" customFormat="1" ht="24.95" customHeight="1" x14ac:dyDescent="0.3">
      <c r="B90" s="129"/>
      <c r="C90" s="130"/>
      <c r="D90" s="131" t="s">
        <v>489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69">
        <f>N123</f>
        <v>0</v>
      </c>
      <c r="O90" s="270"/>
      <c r="P90" s="270"/>
      <c r="Q90" s="270"/>
      <c r="R90" s="132"/>
    </row>
    <row r="91" spans="2:47" s="8" customFormat="1" ht="19.899999999999999" customHeight="1" x14ac:dyDescent="0.3">
      <c r="B91" s="133"/>
      <c r="C91" s="99"/>
      <c r="D91" s="110" t="s">
        <v>490</v>
      </c>
      <c r="E91" s="99"/>
      <c r="F91" s="99"/>
      <c r="G91" s="99"/>
      <c r="H91" s="99"/>
      <c r="I91" s="99"/>
      <c r="J91" s="99"/>
      <c r="K91" s="99"/>
      <c r="L91" s="99"/>
      <c r="M91" s="99"/>
      <c r="N91" s="251">
        <f>N124</f>
        <v>0</v>
      </c>
      <c r="O91" s="252"/>
      <c r="P91" s="252"/>
      <c r="Q91" s="252"/>
      <c r="R91" s="134"/>
    </row>
    <row r="92" spans="2:47" s="8" customFormat="1" ht="19.899999999999999" customHeight="1" x14ac:dyDescent="0.3">
      <c r="B92" s="133"/>
      <c r="C92" s="99"/>
      <c r="D92" s="110" t="s">
        <v>491</v>
      </c>
      <c r="E92" s="99"/>
      <c r="F92" s="99"/>
      <c r="G92" s="99"/>
      <c r="H92" s="99"/>
      <c r="I92" s="99"/>
      <c r="J92" s="99"/>
      <c r="K92" s="99"/>
      <c r="L92" s="99"/>
      <c r="M92" s="99"/>
      <c r="N92" s="251">
        <f>N126</f>
        <v>0</v>
      </c>
      <c r="O92" s="252"/>
      <c r="P92" s="252"/>
      <c r="Q92" s="252"/>
      <c r="R92" s="134"/>
    </row>
    <row r="93" spans="2:47" s="8" customFormat="1" ht="19.899999999999999" customHeight="1" x14ac:dyDescent="0.3">
      <c r="B93" s="133"/>
      <c r="C93" s="99"/>
      <c r="D93" s="110" t="s">
        <v>492</v>
      </c>
      <c r="E93" s="99"/>
      <c r="F93" s="99"/>
      <c r="G93" s="99"/>
      <c r="H93" s="99"/>
      <c r="I93" s="99"/>
      <c r="J93" s="99"/>
      <c r="K93" s="99"/>
      <c r="L93" s="99"/>
      <c r="M93" s="99"/>
      <c r="N93" s="251">
        <f>N128</f>
        <v>0</v>
      </c>
      <c r="O93" s="252"/>
      <c r="P93" s="252"/>
      <c r="Q93" s="252"/>
      <c r="R93" s="134"/>
    </row>
    <row r="94" spans="2:47" s="7" customFormat="1" ht="21.75" customHeight="1" x14ac:dyDescent="0.35">
      <c r="B94" s="129"/>
      <c r="C94" s="130"/>
      <c r="D94" s="131" t="s">
        <v>130</v>
      </c>
      <c r="E94" s="130"/>
      <c r="F94" s="130"/>
      <c r="G94" s="130"/>
      <c r="H94" s="130"/>
      <c r="I94" s="130"/>
      <c r="J94" s="130"/>
      <c r="K94" s="130"/>
      <c r="L94" s="130"/>
      <c r="M94" s="130"/>
      <c r="N94" s="271">
        <f>N130</f>
        <v>0</v>
      </c>
      <c r="O94" s="270"/>
      <c r="P94" s="270"/>
      <c r="Q94" s="270"/>
      <c r="R94" s="132"/>
    </row>
    <row r="95" spans="2:47" s="1" customFormat="1" ht="21.75" customHeight="1" x14ac:dyDescent="0.3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 x14ac:dyDescent="0.3">
      <c r="B96" s="35"/>
      <c r="C96" s="128" t="s">
        <v>131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72">
        <f>ROUND(N97+N98+N99+N100+N101+N102,2)</f>
        <v>0</v>
      </c>
      <c r="O96" s="236"/>
      <c r="P96" s="236"/>
      <c r="Q96" s="236"/>
      <c r="R96" s="37"/>
      <c r="T96" s="135"/>
      <c r="U96" s="136" t="s">
        <v>39</v>
      </c>
    </row>
    <row r="97" spans="2:65" s="1" customFormat="1" ht="18" customHeight="1" x14ac:dyDescent="0.3">
      <c r="B97" s="137"/>
      <c r="C97" s="138"/>
      <c r="D97" s="255" t="s">
        <v>132</v>
      </c>
      <c r="E97" s="273"/>
      <c r="F97" s="273"/>
      <c r="G97" s="273"/>
      <c r="H97" s="273"/>
      <c r="I97" s="138"/>
      <c r="J97" s="138"/>
      <c r="K97" s="138"/>
      <c r="L97" s="138"/>
      <c r="M97" s="138"/>
      <c r="N97" s="254">
        <f>ROUND(N89*T97,2)</f>
        <v>0</v>
      </c>
      <c r="O97" s="273"/>
      <c r="P97" s="273"/>
      <c r="Q97" s="273"/>
      <c r="R97" s="139"/>
      <c r="S97" s="138"/>
      <c r="T97" s="140"/>
      <c r="U97" s="141" t="s">
        <v>42</v>
      </c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3" t="s">
        <v>91</v>
      </c>
      <c r="AZ97" s="142"/>
      <c r="BA97" s="142"/>
      <c r="BB97" s="142"/>
      <c r="BC97" s="142"/>
      <c r="BD97" s="142"/>
      <c r="BE97" s="144">
        <f t="shared" ref="BE97:BE102" si="0">IF(U97="základná",N97,0)</f>
        <v>0</v>
      </c>
      <c r="BF97" s="144">
        <f t="shared" ref="BF97:BF102" si="1">IF(U97="znížená",N97,0)</f>
        <v>0</v>
      </c>
      <c r="BG97" s="144">
        <f t="shared" ref="BG97:BG102" si="2">IF(U97="zákl. prenesená",N97,0)</f>
        <v>0</v>
      </c>
      <c r="BH97" s="144">
        <f t="shared" ref="BH97:BH102" si="3">IF(U97="zníž. prenesená",N97,0)</f>
        <v>0</v>
      </c>
      <c r="BI97" s="144">
        <f t="shared" ref="BI97:BI102" si="4">IF(U97="nulová",N97,0)</f>
        <v>0</v>
      </c>
      <c r="BJ97" s="143" t="s">
        <v>85</v>
      </c>
      <c r="BK97" s="142"/>
      <c r="BL97" s="142"/>
      <c r="BM97" s="142"/>
    </row>
    <row r="98" spans="2:65" s="1" customFormat="1" ht="18" customHeight="1" x14ac:dyDescent="0.3">
      <c r="B98" s="137"/>
      <c r="C98" s="138"/>
      <c r="D98" s="255" t="s">
        <v>133</v>
      </c>
      <c r="E98" s="273"/>
      <c r="F98" s="273"/>
      <c r="G98" s="273"/>
      <c r="H98" s="273"/>
      <c r="I98" s="138"/>
      <c r="J98" s="138"/>
      <c r="K98" s="138"/>
      <c r="L98" s="138"/>
      <c r="M98" s="138"/>
      <c r="N98" s="254">
        <f>ROUND(N89*T98,2)</f>
        <v>0</v>
      </c>
      <c r="O98" s="273"/>
      <c r="P98" s="273"/>
      <c r="Q98" s="273"/>
      <c r="R98" s="139"/>
      <c r="S98" s="138"/>
      <c r="T98" s="140"/>
      <c r="U98" s="141" t="s">
        <v>42</v>
      </c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3" t="s">
        <v>91</v>
      </c>
      <c r="AZ98" s="142"/>
      <c r="BA98" s="142"/>
      <c r="BB98" s="142"/>
      <c r="BC98" s="142"/>
      <c r="BD98" s="142"/>
      <c r="BE98" s="144">
        <f t="shared" si="0"/>
        <v>0</v>
      </c>
      <c r="BF98" s="144">
        <f t="shared" si="1"/>
        <v>0</v>
      </c>
      <c r="BG98" s="144">
        <f t="shared" si="2"/>
        <v>0</v>
      </c>
      <c r="BH98" s="144">
        <f t="shared" si="3"/>
        <v>0</v>
      </c>
      <c r="BI98" s="144">
        <f t="shared" si="4"/>
        <v>0</v>
      </c>
      <c r="BJ98" s="143" t="s">
        <v>85</v>
      </c>
      <c r="BK98" s="142"/>
      <c r="BL98" s="142"/>
      <c r="BM98" s="142"/>
    </row>
    <row r="99" spans="2:65" s="1" customFormat="1" ht="18" customHeight="1" x14ac:dyDescent="0.3">
      <c r="B99" s="137"/>
      <c r="C99" s="138"/>
      <c r="D99" s="255" t="s">
        <v>134</v>
      </c>
      <c r="E99" s="273"/>
      <c r="F99" s="273"/>
      <c r="G99" s="273"/>
      <c r="H99" s="273"/>
      <c r="I99" s="138"/>
      <c r="J99" s="138"/>
      <c r="K99" s="138"/>
      <c r="L99" s="138"/>
      <c r="M99" s="138"/>
      <c r="N99" s="254">
        <f>ROUND(N89*T99,2)</f>
        <v>0</v>
      </c>
      <c r="O99" s="273"/>
      <c r="P99" s="273"/>
      <c r="Q99" s="273"/>
      <c r="R99" s="139"/>
      <c r="S99" s="138"/>
      <c r="T99" s="140"/>
      <c r="U99" s="141" t="s">
        <v>42</v>
      </c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3" t="s">
        <v>91</v>
      </c>
      <c r="AZ99" s="142"/>
      <c r="BA99" s="142"/>
      <c r="BB99" s="142"/>
      <c r="BC99" s="142"/>
      <c r="BD99" s="142"/>
      <c r="BE99" s="144">
        <f t="shared" si="0"/>
        <v>0</v>
      </c>
      <c r="BF99" s="144">
        <f t="shared" si="1"/>
        <v>0</v>
      </c>
      <c r="BG99" s="144">
        <f t="shared" si="2"/>
        <v>0</v>
      </c>
      <c r="BH99" s="144">
        <f t="shared" si="3"/>
        <v>0</v>
      </c>
      <c r="BI99" s="144">
        <f t="shared" si="4"/>
        <v>0</v>
      </c>
      <c r="BJ99" s="143" t="s">
        <v>85</v>
      </c>
      <c r="BK99" s="142"/>
      <c r="BL99" s="142"/>
      <c r="BM99" s="142"/>
    </row>
    <row r="100" spans="2:65" s="1" customFormat="1" ht="18" customHeight="1" x14ac:dyDescent="0.3">
      <c r="B100" s="137"/>
      <c r="C100" s="138"/>
      <c r="D100" s="255" t="s">
        <v>135</v>
      </c>
      <c r="E100" s="273"/>
      <c r="F100" s="273"/>
      <c r="G100" s="273"/>
      <c r="H100" s="273"/>
      <c r="I100" s="138"/>
      <c r="J100" s="138"/>
      <c r="K100" s="138"/>
      <c r="L100" s="138"/>
      <c r="M100" s="138"/>
      <c r="N100" s="254">
        <f>ROUND(N89*T100,2)</f>
        <v>0</v>
      </c>
      <c r="O100" s="273"/>
      <c r="P100" s="273"/>
      <c r="Q100" s="273"/>
      <c r="R100" s="139"/>
      <c r="S100" s="138"/>
      <c r="T100" s="140"/>
      <c r="U100" s="141" t="s">
        <v>42</v>
      </c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3" t="s">
        <v>91</v>
      </c>
      <c r="AZ100" s="142"/>
      <c r="BA100" s="142"/>
      <c r="BB100" s="142"/>
      <c r="BC100" s="142"/>
      <c r="BD100" s="142"/>
      <c r="BE100" s="144">
        <f t="shared" si="0"/>
        <v>0</v>
      </c>
      <c r="BF100" s="144">
        <f t="shared" si="1"/>
        <v>0</v>
      </c>
      <c r="BG100" s="144">
        <f t="shared" si="2"/>
        <v>0</v>
      </c>
      <c r="BH100" s="144">
        <f t="shared" si="3"/>
        <v>0</v>
      </c>
      <c r="BI100" s="144">
        <f t="shared" si="4"/>
        <v>0</v>
      </c>
      <c r="BJ100" s="143" t="s">
        <v>85</v>
      </c>
      <c r="BK100" s="142"/>
      <c r="BL100" s="142"/>
      <c r="BM100" s="142"/>
    </row>
    <row r="101" spans="2:65" s="1" customFormat="1" ht="18" customHeight="1" x14ac:dyDescent="0.3">
      <c r="B101" s="137"/>
      <c r="C101" s="138"/>
      <c r="D101" s="255" t="s">
        <v>136</v>
      </c>
      <c r="E101" s="273"/>
      <c r="F101" s="273"/>
      <c r="G101" s="273"/>
      <c r="H101" s="273"/>
      <c r="I101" s="138"/>
      <c r="J101" s="138"/>
      <c r="K101" s="138"/>
      <c r="L101" s="138"/>
      <c r="M101" s="138"/>
      <c r="N101" s="254">
        <f>ROUND(N89*T101,2)</f>
        <v>0</v>
      </c>
      <c r="O101" s="273"/>
      <c r="P101" s="273"/>
      <c r="Q101" s="273"/>
      <c r="R101" s="139"/>
      <c r="S101" s="138"/>
      <c r="T101" s="140"/>
      <c r="U101" s="141" t="s">
        <v>42</v>
      </c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3" t="s">
        <v>91</v>
      </c>
      <c r="AZ101" s="142"/>
      <c r="BA101" s="142"/>
      <c r="BB101" s="142"/>
      <c r="BC101" s="142"/>
      <c r="BD101" s="142"/>
      <c r="BE101" s="144">
        <f t="shared" si="0"/>
        <v>0</v>
      </c>
      <c r="BF101" s="144">
        <f t="shared" si="1"/>
        <v>0</v>
      </c>
      <c r="BG101" s="144">
        <f t="shared" si="2"/>
        <v>0</v>
      </c>
      <c r="BH101" s="144">
        <f t="shared" si="3"/>
        <v>0</v>
      </c>
      <c r="BI101" s="144">
        <f t="shared" si="4"/>
        <v>0</v>
      </c>
      <c r="BJ101" s="143" t="s">
        <v>85</v>
      </c>
      <c r="BK101" s="142"/>
      <c r="BL101" s="142"/>
      <c r="BM101" s="142"/>
    </row>
    <row r="102" spans="2:65" s="1" customFormat="1" ht="18" customHeight="1" x14ac:dyDescent="0.3">
      <c r="B102" s="137"/>
      <c r="C102" s="138"/>
      <c r="D102" s="145" t="s">
        <v>137</v>
      </c>
      <c r="E102" s="138"/>
      <c r="F102" s="138"/>
      <c r="G102" s="138"/>
      <c r="H102" s="138"/>
      <c r="I102" s="138"/>
      <c r="J102" s="138"/>
      <c r="K102" s="138"/>
      <c r="L102" s="138"/>
      <c r="M102" s="138"/>
      <c r="N102" s="254">
        <f>ROUND(N89*T102,2)</f>
        <v>0</v>
      </c>
      <c r="O102" s="273"/>
      <c r="P102" s="273"/>
      <c r="Q102" s="273"/>
      <c r="R102" s="139"/>
      <c r="S102" s="138"/>
      <c r="T102" s="146"/>
      <c r="U102" s="147" t="s">
        <v>42</v>
      </c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3" t="s">
        <v>138</v>
      </c>
      <c r="AZ102" s="142"/>
      <c r="BA102" s="142"/>
      <c r="BB102" s="142"/>
      <c r="BC102" s="142"/>
      <c r="BD102" s="142"/>
      <c r="BE102" s="144">
        <f t="shared" si="0"/>
        <v>0</v>
      </c>
      <c r="BF102" s="144">
        <f t="shared" si="1"/>
        <v>0</v>
      </c>
      <c r="BG102" s="144">
        <f t="shared" si="2"/>
        <v>0</v>
      </c>
      <c r="BH102" s="144">
        <f t="shared" si="3"/>
        <v>0</v>
      </c>
      <c r="BI102" s="144">
        <f t="shared" si="4"/>
        <v>0</v>
      </c>
      <c r="BJ102" s="143" t="s">
        <v>85</v>
      </c>
      <c r="BK102" s="142"/>
      <c r="BL102" s="142"/>
      <c r="BM102" s="142"/>
    </row>
    <row r="103" spans="2:65" s="1" customFormat="1" ht="13.5" x14ac:dyDescent="0.3"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7"/>
    </row>
    <row r="104" spans="2:65" s="1" customFormat="1" ht="29.25" customHeight="1" x14ac:dyDescent="0.3">
      <c r="B104" s="35"/>
      <c r="C104" s="119" t="s">
        <v>101</v>
      </c>
      <c r="D104" s="120"/>
      <c r="E104" s="120"/>
      <c r="F104" s="120"/>
      <c r="G104" s="120"/>
      <c r="H104" s="120"/>
      <c r="I104" s="120"/>
      <c r="J104" s="120"/>
      <c r="K104" s="120"/>
      <c r="L104" s="258">
        <f>ROUND(SUM(N89+N96),2)</f>
        <v>0</v>
      </c>
      <c r="M104" s="268"/>
      <c r="N104" s="268"/>
      <c r="O104" s="268"/>
      <c r="P104" s="268"/>
      <c r="Q104" s="268"/>
      <c r="R104" s="37"/>
    </row>
    <row r="105" spans="2:65" s="1" customFormat="1" ht="6.95" customHeight="1" x14ac:dyDescent="0.3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9" spans="2:65" s="1" customFormat="1" ht="6.95" customHeight="1" x14ac:dyDescent="0.3"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</row>
    <row r="110" spans="2:65" s="1" customFormat="1" ht="36.950000000000003" customHeight="1" x14ac:dyDescent="0.3">
      <c r="B110" s="35"/>
      <c r="C110" s="217" t="s">
        <v>139</v>
      </c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6"/>
      <c r="R110" s="37"/>
    </row>
    <row r="111" spans="2:65" s="1" customFormat="1" ht="6.95" customHeight="1" x14ac:dyDescent="0.3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65" s="1" customFormat="1" ht="30" customHeight="1" x14ac:dyDescent="0.3">
      <c r="B112" s="35"/>
      <c r="C112" s="30" t="s">
        <v>15</v>
      </c>
      <c r="D112" s="36"/>
      <c r="E112" s="36"/>
      <c r="F112" s="260" t="str">
        <f>F6</f>
        <v>AREÁL ŠPORTU A HIER JAMA</v>
      </c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36"/>
      <c r="R112" s="37"/>
    </row>
    <row r="113" spans="2:65" ht="30" customHeight="1" x14ac:dyDescent="0.3">
      <c r="B113" s="22"/>
      <c r="C113" s="30" t="s">
        <v>113</v>
      </c>
      <c r="D113" s="23"/>
      <c r="E113" s="23"/>
      <c r="F113" s="260" t="s">
        <v>114</v>
      </c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3"/>
      <c r="R113" s="24"/>
    </row>
    <row r="114" spans="2:65" s="1" customFormat="1" ht="36.950000000000003" customHeight="1" x14ac:dyDescent="0.3">
      <c r="B114" s="35"/>
      <c r="C114" s="69" t="s">
        <v>115</v>
      </c>
      <c r="D114" s="36"/>
      <c r="E114" s="36"/>
      <c r="F114" s="237" t="str">
        <f>F8</f>
        <v>1-3 - VRN</v>
      </c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36"/>
      <c r="R114" s="37"/>
    </row>
    <row r="115" spans="2:65" s="1" customFormat="1" ht="6.95" customHeight="1" x14ac:dyDescent="0.3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5" s="1" customFormat="1" ht="18" customHeight="1" x14ac:dyDescent="0.3">
      <c r="B116" s="35"/>
      <c r="C116" s="30" t="s">
        <v>19</v>
      </c>
      <c r="D116" s="36"/>
      <c r="E116" s="36"/>
      <c r="F116" s="28" t="str">
        <f>F10</f>
        <v>Areál Jama, Vígľašská ul., Bratislava-Petržalka</v>
      </c>
      <c r="G116" s="36"/>
      <c r="H116" s="36"/>
      <c r="I116" s="36"/>
      <c r="J116" s="36"/>
      <c r="K116" s="30" t="s">
        <v>21</v>
      </c>
      <c r="L116" s="36"/>
      <c r="M116" s="266" t="str">
        <f>IF(O10="","",O10)</f>
        <v>03.08.2016</v>
      </c>
      <c r="N116" s="236"/>
      <c r="O116" s="236"/>
      <c r="P116" s="236"/>
      <c r="Q116" s="36"/>
      <c r="R116" s="37"/>
    </row>
    <row r="117" spans="2:65" s="1" customFormat="1" ht="6.95" customHeight="1" x14ac:dyDescent="0.3"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7"/>
    </row>
    <row r="118" spans="2:65" s="1" customFormat="1" x14ac:dyDescent="0.3">
      <c r="B118" s="35"/>
      <c r="C118" s="30" t="s">
        <v>23</v>
      </c>
      <c r="D118" s="36"/>
      <c r="E118" s="36"/>
      <c r="F118" s="28" t="str">
        <f>E13</f>
        <v>MČ Petržalka</v>
      </c>
      <c r="G118" s="36"/>
      <c r="H118" s="36"/>
      <c r="I118" s="36"/>
      <c r="J118" s="36"/>
      <c r="K118" s="30" t="s">
        <v>29</v>
      </c>
      <c r="L118" s="36"/>
      <c r="M118" s="222" t="str">
        <f>E19</f>
        <v>ING.ARCH.R.PORUBEC</v>
      </c>
      <c r="N118" s="236"/>
      <c r="O118" s="236"/>
      <c r="P118" s="236"/>
      <c r="Q118" s="236"/>
      <c r="R118" s="37"/>
    </row>
    <row r="119" spans="2:65" s="1" customFormat="1" ht="14.45" customHeight="1" x14ac:dyDescent="0.3">
      <c r="B119" s="35"/>
      <c r="C119" s="30" t="s">
        <v>27</v>
      </c>
      <c r="D119" s="36"/>
      <c r="E119" s="36"/>
      <c r="F119" s="28" t="str">
        <f>IF(E16="","",E16)</f>
        <v>Vyplň údaj</v>
      </c>
      <c r="G119" s="36"/>
      <c r="H119" s="36"/>
      <c r="I119" s="36"/>
      <c r="J119" s="36"/>
      <c r="K119" s="30" t="s">
        <v>33</v>
      </c>
      <c r="L119" s="36"/>
      <c r="M119" s="222" t="str">
        <f>E22</f>
        <v>Kovács</v>
      </c>
      <c r="N119" s="236"/>
      <c r="O119" s="236"/>
      <c r="P119" s="236"/>
      <c r="Q119" s="236"/>
      <c r="R119" s="37"/>
    </row>
    <row r="120" spans="2:65" s="1" customFormat="1" ht="10.35" customHeight="1" x14ac:dyDescent="0.3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5" s="9" customFormat="1" ht="29.25" customHeight="1" x14ac:dyDescent="0.3">
      <c r="B121" s="148"/>
      <c r="C121" s="149" t="s">
        <v>140</v>
      </c>
      <c r="D121" s="150" t="s">
        <v>141</v>
      </c>
      <c r="E121" s="150" t="s">
        <v>57</v>
      </c>
      <c r="F121" s="274" t="s">
        <v>142</v>
      </c>
      <c r="G121" s="275"/>
      <c r="H121" s="275"/>
      <c r="I121" s="275"/>
      <c r="J121" s="150" t="s">
        <v>143</v>
      </c>
      <c r="K121" s="150" t="s">
        <v>144</v>
      </c>
      <c r="L121" s="276" t="s">
        <v>145</v>
      </c>
      <c r="M121" s="275"/>
      <c r="N121" s="274" t="s">
        <v>121</v>
      </c>
      <c r="O121" s="275"/>
      <c r="P121" s="275"/>
      <c r="Q121" s="277"/>
      <c r="R121" s="151"/>
      <c r="T121" s="77" t="s">
        <v>146</v>
      </c>
      <c r="U121" s="78" t="s">
        <v>39</v>
      </c>
      <c r="V121" s="78" t="s">
        <v>147</v>
      </c>
      <c r="W121" s="78" t="s">
        <v>148</v>
      </c>
      <c r="X121" s="78" t="s">
        <v>149</v>
      </c>
      <c r="Y121" s="78" t="s">
        <v>150</v>
      </c>
      <c r="Z121" s="78" t="s">
        <v>151</v>
      </c>
      <c r="AA121" s="79" t="s">
        <v>152</v>
      </c>
    </row>
    <row r="122" spans="2:65" s="1" customFormat="1" ht="29.25" customHeight="1" x14ac:dyDescent="0.35">
      <c r="B122" s="35"/>
      <c r="C122" s="81" t="s">
        <v>118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291">
        <f>BK122</f>
        <v>0</v>
      </c>
      <c r="O122" s="292"/>
      <c r="P122" s="292"/>
      <c r="Q122" s="292"/>
      <c r="R122" s="37"/>
      <c r="T122" s="80"/>
      <c r="U122" s="51"/>
      <c r="V122" s="51"/>
      <c r="W122" s="152">
        <f>W123+W130</f>
        <v>0</v>
      </c>
      <c r="X122" s="51"/>
      <c r="Y122" s="152">
        <f>Y123+Y130</f>
        <v>0</v>
      </c>
      <c r="Z122" s="51"/>
      <c r="AA122" s="153">
        <f>AA123+AA130</f>
        <v>0</v>
      </c>
      <c r="AT122" s="18" t="s">
        <v>74</v>
      </c>
      <c r="AU122" s="18" t="s">
        <v>123</v>
      </c>
      <c r="BK122" s="154">
        <f>BK123+BK130</f>
        <v>0</v>
      </c>
    </row>
    <row r="123" spans="2:65" s="10" customFormat="1" ht="37.35" customHeight="1" x14ac:dyDescent="0.35">
      <c r="B123" s="155"/>
      <c r="C123" s="156"/>
      <c r="D123" s="157" t="s">
        <v>489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271">
        <f>BK123</f>
        <v>0</v>
      </c>
      <c r="O123" s="293"/>
      <c r="P123" s="293"/>
      <c r="Q123" s="293"/>
      <c r="R123" s="158"/>
      <c r="T123" s="159"/>
      <c r="U123" s="156"/>
      <c r="V123" s="156"/>
      <c r="W123" s="160">
        <f>W124+W126+W128</f>
        <v>0</v>
      </c>
      <c r="X123" s="156"/>
      <c r="Y123" s="160">
        <f>Y124+Y126+Y128</f>
        <v>0</v>
      </c>
      <c r="Z123" s="156"/>
      <c r="AA123" s="161">
        <f>AA124+AA126+AA128</f>
        <v>0</v>
      </c>
      <c r="AR123" s="162" t="s">
        <v>177</v>
      </c>
      <c r="AT123" s="163" t="s">
        <v>74</v>
      </c>
      <c r="AU123" s="163" t="s">
        <v>75</v>
      </c>
      <c r="AY123" s="162" t="s">
        <v>153</v>
      </c>
      <c r="BK123" s="164">
        <f>BK124+BK126+BK128</f>
        <v>0</v>
      </c>
    </row>
    <row r="124" spans="2:65" s="10" customFormat="1" ht="19.899999999999999" customHeight="1" x14ac:dyDescent="0.3">
      <c r="B124" s="155"/>
      <c r="C124" s="156"/>
      <c r="D124" s="165" t="s">
        <v>490</v>
      </c>
      <c r="E124" s="165"/>
      <c r="F124" s="165"/>
      <c r="G124" s="165"/>
      <c r="H124" s="165"/>
      <c r="I124" s="165"/>
      <c r="J124" s="165"/>
      <c r="K124" s="165"/>
      <c r="L124" s="165"/>
      <c r="M124" s="165"/>
      <c r="N124" s="294">
        <f>BK124</f>
        <v>0</v>
      </c>
      <c r="O124" s="295"/>
      <c r="P124" s="295"/>
      <c r="Q124" s="295"/>
      <c r="R124" s="158"/>
      <c r="T124" s="159"/>
      <c r="U124" s="156"/>
      <c r="V124" s="156"/>
      <c r="W124" s="160">
        <f>W125</f>
        <v>0</v>
      </c>
      <c r="X124" s="156"/>
      <c r="Y124" s="160">
        <f>Y125</f>
        <v>0</v>
      </c>
      <c r="Z124" s="156"/>
      <c r="AA124" s="161">
        <f>AA125</f>
        <v>0</v>
      </c>
      <c r="AR124" s="162" t="s">
        <v>177</v>
      </c>
      <c r="AT124" s="163" t="s">
        <v>74</v>
      </c>
      <c r="AU124" s="163" t="s">
        <v>80</v>
      </c>
      <c r="AY124" s="162" t="s">
        <v>153</v>
      </c>
      <c r="BK124" s="164">
        <f>BK125</f>
        <v>0</v>
      </c>
    </row>
    <row r="125" spans="2:65" s="1" customFormat="1" ht="31.5" customHeight="1" x14ac:dyDescent="0.3">
      <c r="B125" s="137"/>
      <c r="C125" s="166" t="s">
        <v>80</v>
      </c>
      <c r="D125" s="166" t="s">
        <v>154</v>
      </c>
      <c r="E125" s="167" t="s">
        <v>493</v>
      </c>
      <c r="F125" s="278" t="s">
        <v>494</v>
      </c>
      <c r="G125" s="279"/>
      <c r="H125" s="279"/>
      <c r="I125" s="279"/>
      <c r="J125" s="168" t="s">
        <v>495</v>
      </c>
      <c r="K125" s="169">
        <v>1</v>
      </c>
      <c r="L125" s="280">
        <v>0</v>
      </c>
      <c r="M125" s="279"/>
      <c r="N125" s="281">
        <f>ROUND(L125*K125,3)</f>
        <v>0</v>
      </c>
      <c r="O125" s="279"/>
      <c r="P125" s="279"/>
      <c r="Q125" s="279"/>
      <c r="R125" s="139"/>
      <c r="T125" s="171" t="s">
        <v>3</v>
      </c>
      <c r="U125" s="44" t="s">
        <v>42</v>
      </c>
      <c r="V125" s="36"/>
      <c r="W125" s="172">
        <f>V125*K125</f>
        <v>0</v>
      </c>
      <c r="X125" s="172">
        <v>0</v>
      </c>
      <c r="Y125" s="172">
        <f>X125*K125</f>
        <v>0</v>
      </c>
      <c r="Z125" s="172">
        <v>0</v>
      </c>
      <c r="AA125" s="173">
        <f>Z125*K125</f>
        <v>0</v>
      </c>
      <c r="AR125" s="18" t="s">
        <v>496</v>
      </c>
      <c r="AT125" s="18" t="s">
        <v>154</v>
      </c>
      <c r="AU125" s="18" t="s">
        <v>85</v>
      </c>
      <c r="AY125" s="18" t="s">
        <v>153</v>
      </c>
      <c r="BE125" s="114">
        <f>IF(U125="základná",N125,0)</f>
        <v>0</v>
      </c>
      <c r="BF125" s="114">
        <f>IF(U125="znížená",N125,0)</f>
        <v>0</v>
      </c>
      <c r="BG125" s="114">
        <f>IF(U125="zákl. prenesená",N125,0)</f>
        <v>0</v>
      </c>
      <c r="BH125" s="114">
        <f>IF(U125="zníž. prenesená",N125,0)</f>
        <v>0</v>
      </c>
      <c r="BI125" s="114">
        <f>IF(U125="nulová",N125,0)</f>
        <v>0</v>
      </c>
      <c r="BJ125" s="18" t="s">
        <v>85</v>
      </c>
      <c r="BK125" s="174">
        <f>ROUND(L125*K125,3)</f>
        <v>0</v>
      </c>
      <c r="BL125" s="18" t="s">
        <v>496</v>
      </c>
      <c r="BM125" s="18" t="s">
        <v>497</v>
      </c>
    </row>
    <row r="126" spans="2:65" s="10" customFormat="1" ht="29.85" customHeight="1" x14ac:dyDescent="0.3">
      <c r="B126" s="155"/>
      <c r="C126" s="156"/>
      <c r="D126" s="165" t="s">
        <v>491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96">
        <f>BK126</f>
        <v>0</v>
      </c>
      <c r="O126" s="297"/>
      <c r="P126" s="297"/>
      <c r="Q126" s="297"/>
      <c r="R126" s="158"/>
      <c r="T126" s="159"/>
      <c r="U126" s="156"/>
      <c r="V126" s="156"/>
      <c r="W126" s="160">
        <f>W127</f>
        <v>0</v>
      </c>
      <c r="X126" s="156"/>
      <c r="Y126" s="160">
        <f>Y127</f>
        <v>0</v>
      </c>
      <c r="Z126" s="156"/>
      <c r="AA126" s="161">
        <f>AA127</f>
        <v>0</v>
      </c>
      <c r="AR126" s="162" t="s">
        <v>177</v>
      </c>
      <c r="AT126" s="163" t="s">
        <v>74</v>
      </c>
      <c r="AU126" s="163" t="s">
        <v>80</v>
      </c>
      <c r="AY126" s="162" t="s">
        <v>153</v>
      </c>
      <c r="BK126" s="164">
        <f>BK127</f>
        <v>0</v>
      </c>
    </row>
    <row r="127" spans="2:65" s="1" customFormat="1" ht="31.5" customHeight="1" x14ac:dyDescent="0.3">
      <c r="B127" s="137"/>
      <c r="C127" s="166" t="s">
        <v>85</v>
      </c>
      <c r="D127" s="166" t="s">
        <v>154</v>
      </c>
      <c r="E127" s="167" t="s">
        <v>498</v>
      </c>
      <c r="F127" s="278" t="s">
        <v>499</v>
      </c>
      <c r="G127" s="279"/>
      <c r="H127" s="279"/>
      <c r="I127" s="279"/>
      <c r="J127" s="168" t="s">
        <v>495</v>
      </c>
      <c r="K127" s="169">
        <v>1</v>
      </c>
      <c r="L127" s="280">
        <v>0</v>
      </c>
      <c r="M127" s="279"/>
      <c r="N127" s="281">
        <f>ROUND(L127*K127,3)</f>
        <v>0</v>
      </c>
      <c r="O127" s="279"/>
      <c r="P127" s="279"/>
      <c r="Q127" s="279"/>
      <c r="R127" s="139"/>
      <c r="T127" s="171" t="s">
        <v>3</v>
      </c>
      <c r="U127" s="44" t="s">
        <v>42</v>
      </c>
      <c r="V127" s="36"/>
      <c r="W127" s="172">
        <f>V127*K127</f>
        <v>0</v>
      </c>
      <c r="X127" s="172">
        <v>0</v>
      </c>
      <c r="Y127" s="172">
        <f>X127*K127</f>
        <v>0</v>
      </c>
      <c r="Z127" s="172">
        <v>0</v>
      </c>
      <c r="AA127" s="173">
        <f>Z127*K127</f>
        <v>0</v>
      </c>
      <c r="AR127" s="18" t="s">
        <v>496</v>
      </c>
      <c r="AT127" s="18" t="s">
        <v>154</v>
      </c>
      <c r="AU127" s="18" t="s">
        <v>85</v>
      </c>
      <c r="AY127" s="18" t="s">
        <v>153</v>
      </c>
      <c r="BE127" s="114">
        <f>IF(U127="základná",N127,0)</f>
        <v>0</v>
      </c>
      <c r="BF127" s="114">
        <f>IF(U127="znížená",N127,0)</f>
        <v>0</v>
      </c>
      <c r="BG127" s="114">
        <f>IF(U127="zákl. prenesená",N127,0)</f>
        <v>0</v>
      </c>
      <c r="BH127" s="114">
        <f>IF(U127="zníž. prenesená",N127,0)</f>
        <v>0</v>
      </c>
      <c r="BI127" s="114">
        <f>IF(U127="nulová",N127,0)</f>
        <v>0</v>
      </c>
      <c r="BJ127" s="18" t="s">
        <v>85</v>
      </c>
      <c r="BK127" s="174">
        <f>ROUND(L127*K127,3)</f>
        <v>0</v>
      </c>
      <c r="BL127" s="18" t="s">
        <v>496</v>
      </c>
      <c r="BM127" s="18" t="s">
        <v>500</v>
      </c>
    </row>
    <row r="128" spans="2:65" s="10" customFormat="1" ht="29.85" customHeight="1" x14ac:dyDescent="0.3">
      <c r="B128" s="155"/>
      <c r="C128" s="156"/>
      <c r="D128" s="165" t="s">
        <v>492</v>
      </c>
      <c r="E128" s="165"/>
      <c r="F128" s="165"/>
      <c r="G128" s="165"/>
      <c r="H128" s="165"/>
      <c r="I128" s="165"/>
      <c r="J128" s="165"/>
      <c r="K128" s="165"/>
      <c r="L128" s="165"/>
      <c r="M128" s="165"/>
      <c r="N128" s="296">
        <f>BK128</f>
        <v>0</v>
      </c>
      <c r="O128" s="297"/>
      <c r="P128" s="297"/>
      <c r="Q128" s="297"/>
      <c r="R128" s="158"/>
      <c r="T128" s="159"/>
      <c r="U128" s="156"/>
      <c r="V128" s="156"/>
      <c r="W128" s="160">
        <f>W129</f>
        <v>0</v>
      </c>
      <c r="X128" s="156"/>
      <c r="Y128" s="160">
        <f>Y129</f>
        <v>0</v>
      </c>
      <c r="Z128" s="156"/>
      <c r="AA128" s="161">
        <f>AA129</f>
        <v>0</v>
      </c>
      <c r="AR128" s="162" t="s">
        <v>177</v>
      </c>
      <c r="AT128" s="163" t="s">
        <v>74</v>
      </c>
      <c r="AU128" s="163" t="s">
        <v>80</v>
      </c>
      <c r="AY128" s="162" t="s">
        <v>153</v>
      </c>
      <c r="BK128" s="164">
        <f>BK129</f>
        <v>0</v>
      </c>
    </row>
    <row r="129" spans="2:65" s="1" customFormat="1" ht="31.5" customHeight="1" x14ac:dyDescent="0.3">
      <c r="B129" s="137"/>
      <c r="C129" s="166" t="s">
        <v>168</v>
      </c>
      <c r="D129" s="166" t="s">
        <v>154</v>
      </c>
      <c r="E129" s="167" t="s">
        <v>501</v>
      </c>
      <c r="F129" s="278" t="s">
        <v>502</v>
      </c>
      <c r="G129" s="279"/>
      <c r="H129" s="279"/>
      <c r="I129" s="279"/>
      <c r="J129" s="168" t="s">
        <v>495</v>
      </c>
      <c r="K129" s="169">
        <v>1</v>
      </c>
      <c r="L129" s="280">
        <v>0</v>
      </c>
      <c r="M129" s="279"/>
      <c r="N129" s="281">
        <f>ROUND(L129*K129,3)</f>
        <v>0</v>
      </c>
      <c r="O129" s="279"/>
      <c r="P129" s="279"/>
      <c r="Q129" s="279"/>
      <c r="R129" s="139"/>
      <c r="T129" s="171" t="s">
        <v>3</v>
      </c>
      <c r="U129" s="44" t="s">
        <v>42</v>
      </c>
      <c r="V129" s="36"/>
      <c r="W129" s="172">
        <f>V129*K129</f>
        <v>0</v>
      </c>
      <c r="X129" s="172">
        <v>0</v>
      </c>
      <c r="Y129" s="172">
        <f>X129*K129</f>
        <v>0</v>
      </c>
      <c r="Z129" s="172">
        <v>0</v>
      </c>
      <c r="AA129" s="173">
        <f>Z129*K129</f>
        <v>0</v>
      </c>
      <c r="AR129" s="18" t="s">
        <v>496</v>
      </c>
      <c r="AT129" s="18" t="s">
        <v>154</v>
      </c>
      <c r="AU129" s="18" t="s">
        <v>85</v>
      </c>
      <c r="AY129" s="18" t="s">
        <v>153</v>
      </c>
      <c r="BE129" s="114">
        <f>IF(U129="základná",N129,0)</f>
        <v>0</v>
      </c>
      <c r="BF129" s="114">
        <f>IF(U129="znížená",N129,0)</f>
        <v>0</v>
      </c>
      <c r="BG129" s="114">
        <f>IF(U129="zákl. prenesená",N129,0)</f>
        <v>0</v>
      </c>
      <c r="BH129" s="114">
        <f>IF(U129="zníž. prenesená",N129,0)</f>
        <v>0</v>
      </c>
      <c r="BI129" s="114">
        <f>IF(U129="nulová",N129,0)</f>
        <v>0</v>
      </c>
      <c r="BJ129" s="18" t="s">
        <v>85</v>
      </c>
      <c r="BK129" s="174">
        <f>ROUND(L129*K129,3)</f>
        <v>0</v>
      </c>
      <c r="BL129" s="18" t="s">
        <v>496</v>
      </c>
      <c r="BM129" s="18" t="s">
        <v>503</v>
      </c>
    </row>
    <row r="130" spans="2:65" s="1" customFormat="1" ht="49.9" customHeight="1" x14ac:dyDescent="0.35">
      <c r="B130" s="35"/>
      <c r="C130" s="36"/>
      <c r="D130" s="157" t="s">
        <v>279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00">
        <f t="shared" ref="N130:N135" si="5">BK130</f>
        <v>0</v>
      </c>
      <c r="O130" s="301"/>
      <c r="P130" s="301"/>
      <c r="Q130" s="301"/>
      <c r="R130" s="37"/>
      <c r="T130" s="74"/>
      <c r="U130" s="36"/>
      <c r="V130" s="36"/>
      <c r="W130" s="36"/>
      <c r="X130" s="36"/>
      <c r="Y130" s="36"/>
      <c r="Z130" s="36"/>
      <c r="AA130" s="75"/>
      <c r="AT130" s="18" t="s">
        <v>74</v>
      </c>
      <c r="AU130" s="18" t="s">
        <v>75</v>
      </c>
      <c r="AY130" s="18" t="s">
        <v>280</v>
      </c>
      <c r="BK130" s="174">
        <f>SUM(BK131:BK135)</f>
        <v>0</v>
      </c>
    </row>
    <row r="131" spans="2:65" s="1" customFormat="1" ht="22.35" customHeight="1" x14ac:dyDescent="0.3">
      <c r="B131" s="35"/>
      <c r="C131" s="191" t="s">
        <v>3</v>
      </c>
      <c r="D131" s="191" t="s">
        <v>154</v>
      </c>
      <c r="E131" s="192" t="s">
        <v>3</v>
      </c>
      <c r="F131" s="287" t="s">
        <v>3</v>
      </c>
      <c r="G131" s="288"/>
      <c r="H131" s="288"/>
      <c r="I131" s="288"/>
      <c r="J131" s="193" t="s">
        <v>3</v>
      </c>
      <c r="K131" s="170"/>
      <c r="L131" s="280"/>
      <c r="M131" s="289"/>
      <c r="N131" s="290">
        <f t="shared" si="5"/>
        <v>0</v>
      </c>
      <c r="O131" s="289"/>
      <c r="P131" s="289"/>
      <c r="Q131" s="289"/>
      <c r="R131" s="37"/>
      <c r="T131" s="171" t="s">
        <v>3</v>
      </c>
      <c r="U131" s="194" t="s">
        <v>42</v>
      </c>
      <c r="V131" s="36"/>
      <c r="W131" s="36"/>
      <c r="X131" s="36"/>
      <c r="Y131" s="36"/>
      <c r="Z131" s="36"/>
      <c r="AA131" s="75"/>
      <c r="AT131" s="18" t="s">
        <v>280</v>
      </c>
      <c r="AU131" s="18" t="s">
        <v>80</v>
      </c>
      <c r="AY131" s="18" t="s">
        <v>280</v>
      </c>
      <c r="BE131" s="114">
        <f>IF(U131="základná",N131,0)</f>
        <v>0</v>
      </c>
      <c r="BF131" s="114">
        <f>IF(U131="znížená",N131,0)</f>
        <v>0</v>
      </c>
      <c r="BG131" s="114">
        <f>IF(U131="zákl. prenesená",N131,0)</f>
        <v>0</v>
      </c>
      <c r="BH131" s="114">
        <f>IF(U131="zníž. prenesená",N131,0)</f>
        <v>0</v>
      </c>
      <c r="BI131" s="114">
        <f>IF(U131="nulová",N131,0)</f>
        <v>0</v>
      </c>
      <c r="BJ131" s="18" t="s">
        <v>85</v>
      </c>
      <c r="BK131" s="174">
        <f>L131*K131</f>
        <v>0</v>
      </c>
    </row>
    <row r="132" spans="2:65" s="1" customFormat="1" ht="22.35" customHeight="1" x14ac:dyDescent="0.3">
      <c r="B132" s="35"/>
      <c r="C132" s="191" t="s">
        <v>3</v>
      </c>
      <c r="D132" s="191" t="s">
        <v>154</v>
      </c>
      <c r="E132" s="192" t="s">
        <v>3</v>
      </c>
      <c r="F132" s="287" t="s">
        <v>3</v>
      </c>
      <c r="G132" s="288"/>
      <c r="H132" s="288"/>
      <c r="I132" s="288"/>
      <c r="J132" s="193" t="s">
        <v>3</v>
      </c>
      <c r="K132" s="170"/>
      <c r="L132" s="280"/>
      <c r="M132" s="289"/>
      <c r="N132" s="290">
        <f t="shared" si="5"/>
        <v>0</v>
      </c>
      <c r="O132" s="289"/>
      <c r="P132" s="289"/>
      <c r="Q132" s="289"/>
      <c r="R132" s="37"/>
      <c r="T132" s="171" t="s">
        <v>3</v>
      </c>
      <c r="U132" s="194" t="s">
        <v>42</v>
      </c>
      <c r="V132" s="36"/>
      <c r="W132" s="36"/>
      <c r="X132" s="36"/>
      <c r="Y132" s="36"/>
      <c r="Z132" s="36"/>
      <c r="AA132" s="75"/>
      <c r="AT132" s="18" t="s">
        <v>280</v>
      </c>
      <c r="AU132" s="18" t="s">
        <v>80</v>
      </c>
      <c r="AY132" s="18" t="s">
        <v>280</v>
      </c>
      <c r="BE132" s="114">
        <f>IF(U132="základná",N132,0)</f>
        <v>0</v>
      </c>
      <c r="BF132" s="114">
        <f>IF(U132="znížená",N132,0)</f>
        <v>0</v>
      </c>
      <c r="BG132" s="114">
        <f>IF(U132="zákl. prenesená",N132,0)</f>
        <v>0</v>
      </c>
      <c r="BH132" s="114">
        <f>IF(U132="zníž. prenesená",N132,0)</f>
        <v>0</v>
      </c>
      <c r="BI132" s="114">
        <f>IF(U132="nulová",N132,0)</f>
        <v>0</v>
      </c>
      <c r="BJ132" s="18" t="s">
        <v>85</v>
      </c>
      <c r="BK132" s="174">
        <f>L132*K132</f>
        <v>0</v>
      </c>
    </row>
    <row r="133" spans="2:65" s="1" customFormat="1" ht="22.35" customHeight="1" x14ac:dyDescent="0.3">
      <c r="B133" s="35"/>
      <c r="C133" s="191" t="s">
        <v>3</v>
      </c>
      <c r="D133" s="191" t="s">
        <v>154</v>
      </c>
      <c r="E133" s="192" t="s">
        <v>3</v>
      </c>
      <c r="F133" s="287" t="s">
        <v>3</v>
      </c>
      <c r="G133" s="288"/>
      <c r="H133" s="288"/>
      <c r="I133" s="288"/>
      <c r="J133" s="193" t="s">
        <v>3</v>
      </c>
      <c r="K133" s="170"/>
      <c r="L133" s="280"/>
      <c r="M133" s="289"/>
      <c r="N133" s="290">
        <f t="shared" si="5"/>
        <v>0</v>
      </c>
      <c r="O133" s="289"/>
      <c r="P133" s="289"/>
      <c r="Q133" s="289"/>
      <c r="R133" s="37"/>
      <c r="T133" s="171" t="s">
        <v>3</v>
      </c>
      <c r="U133" s="194" t="s">
        <v>42</v>
      </c>
      <c r="V133" s="36"/>
      <c r="W133" s="36"/>
      <c r="X133" s="36"/>
      <c r="Y133" s="36"/>
      <c r="Z133" s="36"/>
      <c r="AA133" s="75"/>
      <c r="AT133" s="18" t="s">
        <v>280</v>
      </c>
      <c r="AU133" s="18" t="s">
        <v>80</v>
      </c>
      <c r="AY133" s="18" t="s">
        <v>280</v>
      </c>
      <c r="BE133" s="114">
        <f>IF(U133="základná",N133,0)</f>
        <v>0</v>
      </c>
      <c r="BF133" s="114">
        <f>IF(U133="znížená",N133,0)</f>
        <v>0</v>
      </c>
      <c r="BG133" s="114">
        <f>IF(U133="zákl. prenesená",N133,0)</f>
        <v>0</v>
      </c>
      <c r="BH133" s="114">
        <f>IF(U133="zníž. prenesená",N133,0)</f>
        <v>0</v>
      </c>
      <c r="BI133" s="114">
        <f>IF(U133="nulová",N133,0)</f>
        <v>0</v>
      </c>
      <c r="BJ133" s="18" t="s">
        <v>85</v>
      </c>
      <c r="BK133" s="174">
        <f>L133*K133</f>
        <v>0</v>
      </c>
    </row>
    <row r="134" spans="2:65" s="1" customFormat="1" ht="22.35" customHeight="1" x14ac:dyDescent="0.3">
      <c r="B134" s="35"/>
      <c r="C134" s="191" t="s">
        <v>3</v>
      </c>
      <c r="D134" s="191" t="s">
        <v>154</v>
      </c>
      <c r="E134" s="192" t="s">
        <v>3</v>
      </c>
      <c r="F134" s="287" t="s">
        <v>3</v>
      </c>
      <c r="G134" s="288"/>
      <c r="H134" s="288"/>
      <c r="I134" s="288"/>
      <c r="J134" s="193" t="s">
        <v>3</v>
      </c>
      <c r="K134" s="170"/>
      <c r="L134" s="280"/>
      <c r="M134" s="289"/>
      <c r="N134" s="290">
        <f t="shared" si="5"/>
        <v>0</v>
      </c>
      <c r="O134" s="289"/>
      <c r="P134" s="289"/>
      <c r="Q134" s="289"/>
      <c r="R134" s="37"/>
      <c r="T134" s="171" t="s">
        <v>3</v>
      </c>
      <c r="U134" s="194" t="s">
        <v>42</v>
      </c>
      <c r="V134" s="36"/>
      <c r="W134" s="36"/>
      <c r="X134" s="36"/>
      <c r="Y134" s="36"/>
      <c r="Z134" s="36"/>
      <c r="AA134" s="75"/>
      <c r="AT134" s="18" t="s">
        <v>280</v>
      </c>
      <c r="AU134" s="18" t="s">
        <v>80</v>
      </c>
      <c r="AY134" s="18" t="s">
        <v>280</v>
      </c>
      <c r="BE134" s="114">
        <f>IF(U134="základná",N134,0)</f>
        <v>0</v>
      </c>
      <c r="BF134" s="114">
        <f>IF(U134="znížená",N134,0)</f>
        <v>0</v>
      </c>
      <c r="BG134" s="114">
        <f>IF(U134="zákl. prenesená",N134,0)</f>
        <v>0</v>
      </c>
      <c r="BH134" s="114">
        <f>IF(U134="zníž. prenesená",N134,0)</f>
        <v>0</v>
      </c>
      <c r="BI134" s="114">
        <f>IF(U134="nulová",N134,0)</f>
        <v>0</v>
      </c>
      <c r="BJ134" s="18" t="s">
        <v>85</v>
      </c>
      <c r="BK134" s="174">
        <f>L134*K134</f>
        <v>0</v>
      </c>
    </row>
    <row r="135" spans="2:65" s="1" customFormat="1" ht="22.35" customHeight="1" x14ac:dyDescent="0.3">
      <c r="B135" s="35"/>
      <c r="C135" s="191" t="s">
        <v>3</v>
      </c>
      <c r="D135" s="191" t="s">
        <v>154</v>
      </c>
      <c r="E135" s="192" t="s">
        <v>3</v>
      </c>
      <c r="F135" s="287" t="s">
        <v>3</v>
      </c>
      <c r="G135" s="288"/>
      <c r="H135" s="288"/>
      <c r="I135" s="288"/>
      <c r="J135" s="193" t="s">
        <v>3</v>
      </c>
      <c r="K135" s="170"/>
      <c r="L135" s="280"/>
      <c r="M135" s="289"/>
      <c r="N135" s="290">
        <f t="shared" si="5"/>
        <v>0</v>
      </c>
      <c r="O135" s="289"/>
      <c r="P135" s="289"/>
      <c r="Q135" s="289"/>
      <c r="R135" s="37"/>
      <c r="T135" s="171" t="s">
        <v>3</v>
      </c>
      <c r="U135" s="194" t="s">
        <v>42</v>
      </c>
      <c r="V135" s="56"/>
      <c r="W135" s="56"/>
      <c r="X135" s="56"/>
      <c r="Y135" s="56"/>
      <c r="Z135" s="56"/>
      <c r="AA135" s="58"/>
      <c r="AT135" s="18" t="s">
        <v>280</v>
      </c>
      <c r="AU135" s="18" t="s">
        <v>80</v>
      </c>
      <c r="AY135" s="18" t="s">
        <v>280</v>
      </c>
      <c r="BE135" s="114">
        <f>IF(U135="základná",N135,0)</f>
        <v>0</v>
      </c>
      <c r="BF135" s="114">
        <f>IF(U135="znížená",N135,0)</f>
        <v>0</v>
      </c>
      <c r="BG135" s="114">
        <f>IF(U135="zákl. prenesená",N135,0)</f>
        <v>0</v>
      </c>
      <c r="BH135" s="114">
        <f>IF(U135="zníž. prenesená",N135,0)</f>
        <v>0</v>
      </c>
      <c r="BI135" s="114">
        <f>IF(U135="nulová",N135,0)</f>
        <v>0</v>
      </c>
      <c r="BJ135" s="18" t="s">
        <v>85</v>
      </c>
      <c r="BK135" s="174">
        <f>L135*K135</f>
        <v>0</v>
      </c>
    </row>
    <row r="136" spans="2:65" s="1" customFormat="1" ht="6.95" customHeight="1" x14ac:dyDescent="0.3">
      <c r="B136" s="59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1"/>
    </row>
  </sheetData>
  <mergeCells count="100">
    <mergeCell ref="H1:K1"/>
    <mergeCell ref="S2:AC2"/>
    <mergeCell ref="F135:I135"/>
    <mergeCell ref="L135:M135"/>
    <mergeCell ref="N135:Q135"/>
    <mergeCell ref="N122:Q122"/>
    <mergeCell ref="N123:Q123"/>
    <mergeCell ref="N124:Q124"/>
    <mergeCell ref="N126:Q126"/>
    <mergeCell ref="N128:Q128"/>
    <mergeCell ref="N130:Q130"/>
    <mergeCell ref="F133:I133"/>
    <mergeCell ref="L133:M133"/>
    <mergeCell ref="N133:Q133"/>
    <mergeCell ref="F134:I134"/>
    <mergeCell ref="L134:M134"/>
    <mergeCell ref="N134:Q134"/>
    <mergeCell ref="F131:I131"/>
    <mergeCell ref="L131:M131"/>
    <mergeCell ref="N131:Q131"/>
    <mergeCell ref="F132:I132"/>
    <mergeCell ref="L132:M132"/>
    <mergeCell ref="N132:Q132"/>
    <mergeCell ref="F127:I127"/>
    <mergeCell ref="L127:M127"/>
    <mergeCell ref="N127:Q127"/>
    <mergeCell ref="F129:I129"/>
    <mergeCell ref="L129:M129"/>
    <mergeCell ref="N129:Q129"/>
    <mergeCell ref="M119:Q119"/>
    <mergeCell ref="F121:I121"/>
    <mergeCell ref="L121:M121"/>
    <mergeCell ref="N121:Q121"/>
    <mergeCell ref="F125:I125"/>
    <mergeCell ref="L125:M125"/>
    <mergeCell ref="N125:Q125"/>
    <mergeCell ref="F112:P112"/>
    <mergeCell ref="F113:P113"/>
    <mergeCell ref="F114:P114"/>
    <mergeCell ref="M116:P116"/>
    <mergeCell ref="M118:Q118"/>
    <mergeCell ref="D101:H101"/>
    <mergeCell ref="N101:Q101"/>
    <mergeCell ref="N102:Q102"/>
    <mergeCell ref="L104:Q104"/>
    <mergeCell ref="C110:Q110"/>
    <mergeCell ref="D98:H98"/>
    <mergeCell ref="N98:Q98"/>
    <mergeCell ref="D99:H99"/>
    <mergeCell ref="N99:Q99"/>
    <mergeCell ref="D100:H100"/>
    <mergeCell ref="N100:Q100"/>
    <mergeCell ref="N92:Q92"/>
    <mergeCell ref="N93:Q93"/>
    <mergeCell ref="N94:Q94"/>
    <mergeCell ref="N96:Q96"/>
    <mergeCell ref="D97:H97"/>
    <mergeCell ref="N97:Q97"/>
    <mergeCell ref="C87:G87"/>
    <mergeCell ref="N87:Q87"/>
    <mergeCell ref="N89:Q89"/>
    <mergeCell ref="N90:Q90"/>
    <mergeCell ref="N91:Q91"/>
    <mergeCell ref="F79:P79"/>
    <mergeCell ref="F80:P80"/>
    <mergeCell ref="M82:P82"/>
    <mergeCell ref="M84:Q84"/>
    <mergeCell ref="M85:Q85"/>
    <mergeCell ref="H37:J37"/>
    <mergeCell ref="M37:P37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E16:L16"/>
    <mergeCell ref="O16:P16"/>
    <mergeCell ref="C2:Q2"/>
    <mergeCell ref="C4:Q4"/>
    <mergeCell ref="F6:P6"/>
    <mergeCell ref="F7:P7"/>
    <mergeCell ref="F8:P8"/>
  </mergeCells>
  <dataValidations count="2">
    <dataValidation type="list" allowBlank="1" showInputMessage="1" showErrorMessage="1" error="Povolené sú hodnoty K a M." sqref="D131:D136">
      <formula1>"K,M"</formula1>
    </dataValidation>
    <dataValidation type="list" allowBlank="1" showInputMessage="1" showErrorMessage="1" error="Povolené sú hodnoty základná, znížená, nulová." sqref="U131:U136">
      <formula1>"základná,znížená,nulová"</formula1>
    </dataValidation>
  </dataValidation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21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Rekapitulácia stavby</vt:lpstr>
      <vt:lpstr>1-1 - Búracie práce</vt:lpstr>
      <vt:lpstr>1-2 - Navrhovaný stav</vt:lpstr>
      <vt:lpstr>1-3 - VRN</vt:lpstr>
      <vt:lpstr>'1-1 - Búracie práce'!Nyomtatási_cím</vt:lpstr>
      <vt:lpstr>'1-2 - Navrhovaný stav'!Nyomtatási_cím</vt:lpstr>
      <vt:lpstr>'1-3 - VRN'!Nyomtatási_cím</vt:lpstr>
      <vt:lpstr>'Rekapitulácia stavby'!Nyomtatási_cím</vt:lpstr>
      <vt:lpstr>'1-1 - Búracie práce'!Nyomtatási_terület</vt:lpstr>
      <vt:lpstr>'1-2 - Navrhovaný stav'!Nyomtatási_terület</vt:lpstr>
      <vt:lpstr>'1-3 - VRN'!Nyomtatási_terület</vt:lpstr>
      <vt:lpstr>'Rekapitulácia stavby'!Nyomtatási_terület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ThinkPad-P50\Kovacs</dc:creator>
  <cp:lastModifiedBy>Kovacs</cp:lastModifiedBy>
  <dcterms:created xsi:type="dcterms:W3CDTF">2016-08-03T08:08:23Z</dcterms:created>
  <dcterms:modified xsi:type="dcterms:W3CDTF">2016-08-03T08:08:31Z</dcterms:modified>
</cp:coreProperties>
</file>