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15" windowWidth="4455" windowHeight="10920" activeTab="1"/>
  </bookViews>
  <sheets>
    <sheet name="Rekapitulácia stavby" sheetId="1" r:id="rId1"/>
    <sheet name="1a - Zateplenie strechy" sheetId="2" r:id="rId2"/>
    <sheet name="2a - Zateplenie časti fas..." sheetId="3" r:id="rId3"/>
  </sheets>
  <definedNames>
    <definedName name="_xlnm.Print_Titles" localSheetId="1">'1a - Zateplenie strechy'!$123:$123</definedName>
    <definedName name="_xlnm.Print_Titles" localSheetId="2">'2a - Zateplenie časti fas...'!$118:$118</definedName>
    <definedName name="_xlnm.Print_Titles" localSheetId="0">'Rekapitulácia stavby'!$85:$85</definedName>
    <definedName name="_xlnm.Print_Area" localSheetId="1">'1a - Zateplenie strechy'!$C$4:$Q$70,'1a - Zateplenie strechy'!$C$76:$Q$107,'1a - Zateplenie strechy'!$C$113:$Q$250</definedName>
    <definedName name="_xlnm.Print_Area" localSheetId="2">'2a - Zateplenie časti fas...'!$C$4:$Q$70,'2a - Zateplenie časti fas...'!$C$76:$Q$102,'2a - Zateplenie časti fas...'!$C$108:$Q$159</definedName>
    <definedName name="_xlnm.Print_Area" localSheetId="0">'Rekapitulácia stavby'!$C$4:$AP$70,'Rekapitulácia stavby'!$C$76:$AP$97</definedName>
  </definedNames>
  <calcPr calcId="145621"/>
</workbook>
</file>

<file path=xl/calcChain.xml><?xml version="1.0" encoding="utf-8"?>
<calcChain xmlns="http://schemas.openxmlformats.org/spreadsheetml/2006/main">
  <c r="N159" i="3" l="1"/>
  <c r="AY89" i="1"/>
  <c r="AX89" i="1"/>
  <c r="BI158" i="3"/>
  <c r="BH158" i="3"/>
  <c r="BG158" i="3"/>
  <c r="BE158" i="3"/>
  <c r="AA158" i="3"/>
  <c r="AA157" i="3" s="1"/>
  <c r="Y158" i="3"/>
  <c r="Y157" i="3" s="1"/>
  <c r="W158" i="3"/>
  <c r="W157" i="3" s="1"/>
  <c r="BK158" i="3"/>
  <c r="BK157" i="3" s="1"/>
  <c r="N157" i="3" s="1"/>
  <c r="N92" i="3" s="1"/>
  <c r="N158" i="3"/>
  <c r="BF158" i="3" s="1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 s="1"/>
  <c r="BI153" i="3"/>
  <c r="BH153" i="3"/>
  <c r="BG153" i="3"/>
  <c r="BE153" i="3"/>
  <c r="AA153" i="3"/>
  <c r="Y153" i="3"/>
  <c r="W153" i="3"/>
  <c r="BK153" i="3"/>
  <c r="N153" i="3"/>
  <c r="BF153" i="3" s="1"/>
  <c r="BI152" i="3"/>
  <c r="BH152" i="3"/>
  <c r="BG152" i="3"/>
  <c r="BE152" i="3"/>
  <c r="AA152" i="3"/>
  <c r="Y152" i="3"/>
  <c r="W152" i="3"/>
  <c r="BK152" i="3"/>
  <c r="N152" i="3"/>
  <c r="BF152" i="3" s="1"/>
  <c r="BI151" i="3"/>
  <c r="BH151" i="3"/>
  <c r="BG151" i="3"/>
  <c r="BE151" i="3"/>
  <c r="AA151" i="3"/>
  <c r="Y151" i="3"/>
  <c r="W151" i="3"/>
  <c r="BK151" i="3"/>
  <c r="N151" i="3"/>
  <c r="BF151" i="3" s="1"/>
  <c r="BI149" i="3"/>
  <c r="BH149" i="3"/>
  <c r="BG149" i="3"/>
  <c r="BE149" i="3"/>
  <c r="AA149" i="3"/>
  <c r="Y149" i="3"/>
  <c r="W149" i="3"/>
  <c r="BK149" i="3"/>
  <c r="N149" i="3"/>
  <c r="BF149" i="3" s="1"/>
  <c r="BI146" i="3"/>
  <c r="BH146" i="3"/>
  <c r="BG146" i="3"/>
  <c r="BE146" i="3"/>
  <c r="AA146" i="3"/>
  <c r="Y146" i="3"/>
  <c r="W146" i="3"/>
  <c r="BK146" i="3"/>
  <c r="N146" i="3"/>
  <c r="BF146" i="3" s="1"/>
  <c r="BI143" i="3"/>
  <c r="BH143" i="3"/>
  <c r="BG143" i="3"/>
  <c r="BE143" i="3"/>
  <c r="AA143" i="3"/>
  <c r="Y143" i="3"/>
  <c r="W143" i="3"/>
  <c r="BK143" i="3"/>
  <c r="N143" i="3"/>
  <c r="BF143" i="3" s="1"/>
  <c r="BI141" i="3"/>
  <c r="BH141" i="3"/>
  <c r="BG141" i="3"/>
  <c r="BE141" i="3"/>
  <c r="AA141" i="3"/>
  <c r="Y141" i="3"/>
  <c r="W141" i="3"/>
  <c r="BK141" i="3"/>
  <c r="N141" i="3"/>
  <c r="BF141" i="3" s="1"/>
  <c r="BI139" i="3"/>
  <c r="BH139" i="3"/>
  <c r="BG139" i="3"/>
  <c r="BE139" i="3"/>
  <c r="AA139" i="3"/>
  <c r="Y139" i="3"/>
  <c r="W139" i="3"/>
  <c r="BK139" i="3"/>
  <c r="N139" i="3"/>
  <c r="BF139" i="3" s="1"/>
  <c r="BI136" i="3"/>
  <c r="BH136" i="3"/>
  <c r="BG136" i="3"/>
  <c r="BE136" i="3"/>
  <c r="AA136" i="3"/>
  <c r="AA135" i="3" s="1"/>
  <c r="Y136" i="3"/>
  <c r="Y135" i="3" s="1"/>
  <c r="W136" i="3"/>
  <c r="W135" i="3" s="1"/>
  <c r="BK136" i="3"/>
  <c r="BK135" i="3" s="1"/>
  <c r="N135" i="3" s="1"/>
  <c r="N91" i="3" s="1"/>
  <c r="N136" i="3"/>
  <c r="BF136" i="3" s="1"/>
  <c r="BI130" i="3"/>
  <c r="BH130" i="3"/>
  <c r="BG130" i="3"/>
  <c r="BE130" i="3"/>
  <c r="AA130" i="3"/>
  <c r="Y130" i="3"/>
  <c r="W130" i="3"/>
  <c r="BK130" i="3"/>
  <c r="N130" i="3"/>
  <c r="BF130" i="3" s="1"/>
  <c r="BI128" i="3"/>
  <c r="BH128" i="3"/>
  <c r="BG128" i="3"/>
  <c r="BE128" i="3"/>
  <c r="AA128" i="3"/>
  <c r="Y128" i="3"/>
  <c r="W128" i="3"/>
  <c r="BK128" i="3"/>
  <c r="N128" i="3"/>
  <c r="BF128" i="3" s="1"/>
  <c r="BI125" i="3"/>
  <c r="BH125" i="3"/>
  <c r="BG125" i="3"/>
  <c r="BE125" i="3"/>
  <c r="AA125" i="3"/>
  <c r="Y125" i="3"/>
  <c r="W125" i="3"/>
  <c r="BK125" i="3"/>
  <c r="N125" i="3"/>
  <c r="BF125" i="3" s="1"/>
  <c r="BI122" i="3"/>
  <c r="BH122" i="3"/>
  <c r="BG122" i="3"/>
  <c r="BE122" i="3"/>
  <c r="AA122" i="3"/>
  <c r="AA121" i="3" s="1"/>
  <c r="AA120" i="3" s="1"/>
  <c r="AA119" i="3" s="1"/>
  <c r="Y122" i="3"/>
  <c r="Y121" i="3" s="1"/>
  <c r="Y120" i="3" s="1"/>
  <c r="Y119" i="3" s="1"/>
  <c r="W122" i="3"/>
  <c r="W121" i="3" s="1"/>
  <c r="W120" i="3" s="1"/>
  <c r="W119" i="3" s="1"/>
  <c r="AU89" i="1" s="1"/>
  <c r="BK122" i="3"/>
  <c r="BK121" i="3" s="1"/>
  <c r="N122" i="3"/>
  <c r="BF122" i="3" s="1"/>
  <c r="M116" i="3"/>
  <c r="F113" i="3"/>
  <c r="F111" i="3"/>
  <c r="BI100" i="3"/>
  <c r="BH100" i="3"/>
  <c r="BG100" i="3"/>
  <c r="BE100" i="3"/>
  <c r="BI99" i="3"/>
  <c r="BH99" i="3"/>
  <c r="BG99" i="3"/>
  <c r="BE99" i="3"/>
  <c r="BI98" i="3"/>
  <c r="BH98" i="3"/>
  <c r="BG98" i="3"/>
  <c r="BE98" i="3"/>
  <c r="BI97" i="3"/>
  <c r="BH97" i="3"/>
  <c r="BG97" i="3"/>
  <c r="BE97" i="3"/>
  <c r="BI96" i="3"/>
  <c r="BH96" i="3"/>
  <c r="BG96" i="3"/>
  <c r="BE96" i="3"/>
  <c r="BI95" i="3"/>
  <c r="H36" i="3" s="1"/>
  <c r="BD89" i="1" s="1"/>
  <c r="BH95" i="3"/>
  <c r="H35" i="3" s="1"/>
  <c r="BC89" i="1" s="1"/>
  <c r="BG95" i="3"/>
  <c r="H34" i="3" s="1"/>
  <c r="BB89" i="1" s="1"/>
  <c r="BE95" i="3"/>
  <c r="H32" i="3" s="1"/>
  <c r="AZ89" i="1" s="1"/>
  <c r="M84" i="3"/>
  <c r="F81" i="3"/>
  <c r="F79" i="3"/>
  <c r="O18" i="3"/>
  <c r="E18" i="3"/>
  <c r="M115" i="3" s="1"/>
  <c r="O17" i="3"/>
  <c r="O15" i="3"/>
  <c r="E15" i="3"/>
  <c r="F116" i="3" s="1"/>
  <c r="O14" i="3"/>
  <c r="O12" i="3"/>
  <c r="E12" i="3"/>
  <c r="F115" i="3" s="1"/>
  <c r="O11" i="3"/>
  <c r="O9" i="3"/>
  <c r="M113" i="3" s="1"/>
  <c r="F6" i="3"/>
  <c r="F110" i="3" s="1"/>
  <c r="N250" i="2"/>
  <c r="AY88" i="1"/>
  <c r="AX88" i="1"/>
  <c r="BI248" i="2"/>
  <c r="BH248" i="2"/>
  <c r="BG248" i="2"/>
  <c r="BE248" i="2"/>
  <c r="AA248" i="2"/>
  <c r="AA247" i="2" s="1"/>
  <c r="AA246" i="2" s="1"/>
  <c r="Y248" i="2"/>
  <c r="Y247" i="2" s="1"/>
  <c r="Y246" i="2" s="1"/>
  <c r="W248" i="2"/>
  <c r="W247" i="2" s="1"/>
  <c r="W246" i="2" s="1"/>
  <c r="BK248" i="2"/>
  <c r="BK247" i="2" s="1"/>
  <c r="N248" i="2"/>
  <c r="BF248" i="2" s="1"/>
  <c r="BI245" i="2"/>
  <c r="BH245" i="2"/>
  <c r="BG245" i="2"/>
  <c r="BE245" i="2"/>
  <c r="AA245" i="2"/>
  <c r="Y245" i="2"/>
  <c r="W245" i="2"/>
  <c r="BK245" i="2"/>
  <c r="N245" i="2"/>
  <c r="BF245" i="2" s="1"/>
  <c r="BI243" i="2"/>
  <c r="BH243" i="2"/>
  <c r="BG243" i="2"/>
  <c r="BE243" i="2"/>
  <c r="AA243" i="2"/>
  <c r="Y243" i="2"/>
  <c r="W243" i="2"/>
  <c r="BK243" i="2"/>
  <c r="N243" i="2"/>
  <c r="BF243" i="2" s="1"/>
  <c r="BI241" i="2"/>
  <c r="BH241" i="2"/>
  <c r="BG241" i="2"/>
  <c r="BE241" i="2"/>
  <c r="AA241" i="2"/>
  <c r="AA240" i="2" s="1"/>
  <c r="Y241" i="2"/>
  <c r="Y240" i="2" s="1"/>
  <c r="W241" i="2"/>
  <c r="W240" i="2" s="1"/>
  <c r="BK241" i="2"/>
  <c r="BK240" i="2" s="1"/>
  <c r="N240" i="2" s="1"/>
  <c r="N95" i="2" s="1"/>
  <c r="N241" i="2"/>
  <c r="BF241" i="2" s="1"/>
  <c r="BI239" i="2"/>
  <c r="BH239" i="2"/>
  <c r="BG239" i="2"/>
  <c r="BE239" i="2"/>
  <c r="AA239" i="2"/>
  <c r="Y239" i="2"/>
  <c r="W239" i="2"/>
  <c r="BK239" i="2"/>
  <c r="N239" i="2"/>
  <c r="BF239" i="2" s="1"/>
  <c r="BI237" i="2"/>
  <c r="BH237" i="2"/>
  <c r="BG237" i="2"/>
  <c r="BE237" i="2"/>
  <c r="AA237" i="2"/>
  <c r="Y237" i="2"/>
  <c r="W237" i="2"/>
  <c r="BK237" i="2"/>
  <c r="N237" i="2"/>
  <c r="BF237" i="2" s="1"/>
  <c r="BI235" i="2"/>
  <c r="BH235" i="2"/>
  <c r="BG235" i="2"/>
  <c r="BE235" i="2"/>
  <c r="AA235" i="2"/>
  <c r="AA234" i="2" s="1"/>
  <c r="Y235" i="2"/>
  <c r="Y234" i="2" s="1"/>
  <c r="W235" i="2"/>
  <c r="W234" i="2" s="1"/>
  <c r="BK235" i="2"/>
  <c r="BK234" i="2" s="1"/>
  <c r="N234" i="2" s="1"/>
  <c r="N94" i="2" s="1"/>
  <c r="N235" i="2"/>
  <c r="BF235" i="2" s="1"/>
  <c r="BI233" i="2"/>
  <c r="BH233" i="2"/>
  <c r="BG233" i="2"/>
  <c r="BE233" i="2"/>
  <c r="AA233" i="2"/>
  <c r="Y233" i="2"/>
  <c r="W233" i="2"/>
  <c r="BK233" i="2"/>
  <c r="N233" i="2"/>
  <c r="BF233" i="2" s="1"/>
  <c r="BI231" i="2"/>
  <c r="BH231" i="2"/>
  <c r="BG231" i="2"/>
  <c r="BE231" i="2"/>
  <c r="AA231" i="2"/>
  <c r="Y231" i="2"/>
  <c r="W231" i="2"/>
  <c r="BK231" i="2"/>
  <c r="N231" i="2"/>
  <c r="BF231" i="2" s="1"/>
  <c r="BI229" i="2"/>
  <c r="BH229" i="2"/>
  <c r="BG229" i="2"/>
  <c r="BE229" i="2"/>
  <c r="AA229" i="2"/>
  <c r="Y229" i="2"/>
  <c r="W229" i="2"/>
  <c r="BK229" i="2"/>
  <c r="N229" i="2"/>
  <c r="BF229" i="2" s="1"/>
  <c r="BI221" i="2"/>
  <c r="BH221" i="2"/>
  <c r="BG221" i="2"/>
  <c r="BE221" i="2"/>
  <c r="AA221" i="2"/>
  <c r="Y221" i="2"/>
  <c r="W221" i="2"/>
  <c r="BK221" i="2"/>
  <c r="N221" i="2"/>
  <c r="BF221" i="2" s="1"/>
  <c r="BI219" i="2"/>
  <c r="BH219" i="2"/>
  <c r="BG219" i="2"/>
  <c r="BE219" i="2"/>
  <c r="AA219" i="2"/>
  <c r="Y219" i="2"/>
  <c r="W219" i="2"/>
  <c r="BK219" i="2"/>
  <c r="N219" i="2"/>
  <c r="BF219" i="2" s="1"/>
  <c r="BI209" i="2"/>
  <c r="BH209" i="2"/>
  <c r="BG209" i="2"/>
  <c r="BE209" i="2"/>
  <c r="AA209" i="2"/>
  <c r="AA208" i="2" s="1"/>
  <c r="Y209" i="2"/>
  <c r="Y208" i="2" s="1"/>
  <c r="W209" i="2"/>
  <c r="W208" i="2" s="1"/>
  <c r="BK209" i="2"/>
  <c r="BK208" i="2" s="1"/>
  <c r="N208" i="2" s="1"/>
  <c r="N93" i="2" s="1"/>
  <c r="N209" i="2"/>
  <c r="BF209" i="2" s="1"/>
  <c r="BI207" i="2"/>
  <c r="BH207" i="2"/>
  <c r="BG207" i="2"/>
  <c r="BE207" i="2"/>
  <c r="AA207" i="2"/>
  <c r="Y207" i="2"/>
  <c r="W207" i="2"/>
  <c r="BK207" i="2"/>
  <c r="N207" i="2"/>
  <c r="BF207" i="2" s="1"/>
  <c r="BI205" i="2"/>
  <c r="BH205" i="2"/>
  <c r="BG205" i="2"/>
  <c r="BE205" i="2"/>
  <c r="AA205" i="2"/>
  <c r="Y205" i="2"/>
  <c r="W205" i="2"/>
  <c r="BK205" i="2"/>
  <c r="N205" i="2"/>
  <c r="BF205" i="2" s="1"/>
  <c r="BI203" i="2"/>
  <c r="BH203" i="2"/>
  <c r="BG203" i="2"/>
  <c r="BE203" i="2"/>
  <c r="AA203" i="2"/>
  <c r="Y203" i="2"/>
  <c r="W203" i="2"/>
  <c r="BK203" i="2"/>
  <c r="N203" i="2"/>
  <c r="BF203" i="2" s="1"/>
  <c r="BI201" i="2"/>
  <c r="BH201" i="2"/>
  <c r="BG201" i="2"/>
  <c r="BE201" i="2"/>
  <c r="AA201" i="2"/>
  <c r="Y201" i="2"/>
  <c r="W201" i="2"/>
  <c r="BK201" i="2"/>
  <c r="N201" i="2"/>
  <c r="BF201" i="2" s="1"/>
  <c r="BI199" i="2"/>
  <c r="BH199" i="2"/>
  <c r="BG199" i="2"/>
  <c r="BE199" i="2"/>
  <c r="AA199" i="2"/>
  <c r="Y199" i="2"/>
  <c r="W199" i="2"/>
  <c r="BK199" i="2"/>
  <c r="N199" i="2"/>
  <c r="BF199" i="2" s="1"/>
  <c r="BI195" i="2"/>
  <c r="BH195" i="2"/>
  <c r="BG195" i="2"/>
  <c r="BE195" i="2"/>
  <c r="AA195" i="2"/>
  <c r="Y195" i="2"/>
  <c r="W195" i="2"/>
  <c r="BK195" i="2"/>
  <c r="N195" i="2"/>
  <c r="BF195" i="2" s="1"/>
  <c r="BI193" i="2"/>
  <c r="BH193" i="2"/>
  <c r="BG193" i="2"/>
  <c r="BE193" i="2"/>
  <c r="AA193" i="2"/>
  <c r="Y193" i="2"/>
  <c r="W193" i="2"/>
  <c r="BK193" i="2"/>
  <c r="N193" i="2"/>
  <c r="BF193" i="2" s="1"/>
  <c r="BI189" i="2"/>
  <c r="BH189" i="2"/>
  <c r="BG189" i="2"/>
  <c r="BE189" i="2"/>
  <c r="AA189" i="2"/>
  <c r="Y189" i="2"/>
  <c r="W189" i="2"/>
  <c r="BK189" i="2"/>
  <c r="N189" i="2"/>
  <c r="BF189" i="2" s="1"/>
  <c r="BI187" i="2"/>
  <c r="BH187" i="2"/>
  <c r="BG187" i="2"/>
  <c r="BE187" i="2"/>
  <c r="AA187" i="2"/>
  <c r="Y187" i="2"/>
  <c r="W187" i="2"/>
  <c r="BK187" i="2"/>
  <c r="N187" i="2"/>
  <c r="BF187" i="2" s="1"/>
  <c r="BI183" i="2"/>
  <c r="BH183" i="2"/>
  <c r="BG183" i="2"/>
  <c r="BE183" i="2"/>
  <c r="AA183" i="2"/>
  <c r="Y183" i="2"/>
  <c r="W183" i="2"/>
  <c r="BK183" i="2"/>
  <c r="N183" i="2"/>
  <c r="BF183" i="2" s="1"/>
  <c r="BI181" i="2"/>
  <c r="BH181" i="2"/>
  <c r="BG181" i="2"/>
  <c r="BE181" i="2"/>
  <c r="AA181" i="2"/>
  <c r="Y181" i="2"/>
  <c r="W181" i="2"/>
  <c r="BK181" i="2"/>
  <c r="N181" i="2"/>
  <c r="BF181" i="2" s="1"/>
  <c r="BI177" i="2"/>
  <c r="BH177" i="2"/>
  <c r="BG177" i="2"/>
  <c r="BE177" i="2"/>
  <c r="AA177" i="2"/>
  <c r="Y177" i="2"/>
  <c r="W177" i="2"/>
  <c r="BK177" i="2"/>
  <c r="N177" i="2"/>
  <c r="BF177" i="2" s="1"/>
  <c r="BI175" i="2"/>
  <c r="BH175" i="2"/>
  <c r="BG175" i="2"/>
  <c r="BE175" i="2"/>
  <c r="AA175" i="2"/>
  <c r="Y175" i="2"/>
  <c r="W175" i="2"/>
  <c r="BK175" i="2"/>
  <c r="N175" i="2"/>
  <c r="BF175" i="2" s="1"/>
  <c r="BI171" i="2"/>
  <c r="BH171" i="2"/>
  <c r="BG171" i="2"/>
  <c r="BE171" i="2"/>
  <c r="AA171" i="2"/>
  <c r="Y171" i="2"/>
  <c r="W171" i="2"/>
  <c r="BK171" i="2"/>
  <c r="N171" i="2"/>
  <c r="BF171" i="2" s="1"/>
  <c r="BI169" i="2"/>
  <c r="BH169" i="2"/>
  <c r="BG169" i="2"/>
  <c r="BE169" i="2"/>
  <c r="AA169" i="2"/>
  <c r="Y169" i="2"/>
  <c r="W169" i="2"/>
  <c r="BK169" i="2"/>
  <c r="N169" i="2"/>
  <c r="BF169" i="2" s="1"/>
  <c r="BI167" i="2"/>
  <c r="BH167" i="2"/>
  <c r="BG167" i="2"/>
  <c r="BE167" i="2"/>
  <c r="AA167" i="2"/>
  <c r="Y167" i="2"/>
  <c r="W167" i="2"/>
  <c r="BK167" i="2"/>
  <c r="N167" i="2"/>
  <c r="BF167" i="2" s="1"/>
  <c r="BI165" i="2"/>
  <c r="BH165" i="2"/>
  <c r="BG165" i="2"/>
  <c r="BE165" i="2"/>
  <c r="AA165" i="2"/>
  <c r="Y165" i="2"/>
  <c r="W165" i="2"/>
  <c r="BK165" i="2"/>
  <c r="N165" i="2"/>
  <c r="BF165" i="2" s="1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 s="1"/>
  <c r="BI160" i="2"/>
  <c r="BH160" i="2"/>
  <c r="BG160" i="2"/>
  <c r="BE160" i="2"/>
  <c r="AA160" i="2"/>
  <c r="Y160" i="2"/>
  <c r="W160" i="2"/>
  <c r="BK160" i="2"/>
  <c r="N160" i="2"/>
  <c r="BF160" i="2" s="1"/>
  <c r="BI158" i="2"/>
  <c r="BH158" i="2"/>
  <c r="BG158" i="2"/>
  <c r="BE158" i="2"/>
  <c r="AA158" i="2"/>
  <c r="Y158" i="2"/>
  <c r="W158" i="2"/>
  <c r="BK158" i="2"/>
  <c r="N158" i="2"/>
  <c r="BF158" i="2" s="1"/>
  <c r="BI156" i="2"/>
  <c r="BH156" i="2"/>
  <c r="BG156" i="2"/>
  <c r="BE156" i="2"/>
  <c r="AA156" i="2"/>
  <c r="Y156" i="2"/>
  <c r="W156" i="2"/>
  <c r="BK156" i="2"/>
  <c r="N156" i="2"/>
  <c r="BF156" i="2" s="1"/>
  <c r="BI154" i="2"/>
  <c r="BH154" i="2"/>
  <c r="BG154" i="2"/>
  <c r="BE154" i="2"/>
  <c r="AA154" i="2"/>
  <c r="Y154" i="2"/>
  <c r="W154" i="2"/>
  <c r="BK154" i="2"/>
  <c r="N154" i="2"/>
  <c r="BF154" i="2" s="1"/>
  <c r="BI152" i="2"/>
  <c r="BH152" i="2"/>
  <c r="BG152" i="2"/>
  <c r="BE152" i="2"/>
  <c r="AA152" i="2"/>
  <c r="Y152" i="2"/>
  <c r="W152" i="2"/>
  <c r="BK152" i="2"/>
  <c r="N152" i="2"/>
  <c r="BF152" i="2" s="1"/>
  <c r="BI150" i="2"/>
  <c r="BH150" i="2"/>
  <c r="BG150" i="2"/>
  <c r="BE150" i="2"/>
  <c r="AA150" i="2"/>
  <c r="Y150" i="2"/>
  <c r="W150" i="2"/>
  <c r="BK150" i="2"/>
  <c r="N150" i="2"/>
  <c r="BF150" i="2" s="1"/>
  <c r="BI146" i="2"/>
  <c r="BH146" i="2"/>
  <c r="BG146" i="2"/>
  <c r="BE146" i="2"/>
  <c r="AA146" i="2"/>
  <c r="Y146" i="2"/>
  <c r="W146" i="2"/>
  <c r="BK146" i="2"/>
  <c r="N146" i="2"/>
  <c r="BF146" i="2" s="1"/>
  <c r="BI144" i="2"/>
  <c r="BH144" i="2"/>
  <c r="BG144" i="2"/>
  <c r="BE144" i="2"/>
  <c r="AA144" i="2"/>
  <c r="Y144" i="2"/>
  <c r="W144" i="2"/>
  <c r="BK144" i="2"/>
  <c r="N144" i="2"/>
  <c r="BF144" i="2" s="1"/>
  <c r="BI142" i="2"/>
  <c r="BH142" i="2"/>
  <c r="BG142" i="2"/>
  <c r="BE142" i="2"/>
  <c r="AA142" i="2"/>
  <c r="Y142" i="2"/>
  <c r="W142" i="2"/>
  <c r="BK142" i="2"/>
  <c r="N142" i="2"/>
  <c r="BF142" i="2" s="1"/>
  <c r="BI137" i="2"/>
  <c r="BH137" i="2"/>
  <c r="BG137" i="2"/>
  <c r="BE137" i="2"/>
  <c r="AA137" i="2"/>
  <c r="Y137" i="2"/>
  <c r="W137" i="2"/>
  <c r="BK137" i="2"/>
  <c r="N137" i="2"/>
  <c r="BF137" i="2" s="1"/>
  <c r="BI135" i="2"/>
  <c r="BH135" i="2"/>
  <c r="BG135" i="2"/>
  <c r="BE135" i="2"/>
  <c r="AA135" i="2"/>
  <c r="AA134" i="2" s="1"/>
  <c r="AA133" i="2" s="1"/>
  <c r="Y135" i="2"/>
  <c r="Y134" i="2" s="1"/>
  <c r="Y133" i="2" s="1"/>
  <c r="W135" i="2"/>
  <c r="W134" i="2" s="1"/>
  <c r="W133" i="2" s="1"/>
  <c r="BK135" i="2"/>
  <c r="BK134" i="2" s="1"/>
  <c r="N135" i="2"/>
  <c r="BF135" i="2" s="1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BE128" i="2"/>
  <c r="AA128" i="2"/>
  <c r="Y128" i="2"/>
  <c r="W128" i="2"/>
  <c r="BK128" i="2"/>
  <c r="N128" i="2"/>
  <c r="BF128" i="2" s="1"/>
  <c r="BI127" i="2"/>
  <c r="BH127" i="2"/>
  <c r="BG127" i="2"/>
  <c r="BE127" i="2"/>
  <c r="AA127" i="2"/>
  <c r="AA126" i="2" s="1"/>
  <c r="AA125" i="2" s="1"/>
  <c r="AA124" i="2" s="1"/>
  <c r="Y127" i="2"/>
  <c r="Y126" i="2" s="1"/>
  <c r="Y125" i="2" s="1"/>
  <c r="Y124" i="2" s="1"/>
  <c r="W127" i="2"/>
  <c r="W126" i="2" s="1"/>
  <c r="W125" i="2" s="1"/>
  <c r="W124" i="2" s="1"/>
  <c r="AU88" i="1" s="1"/>
  <c r="AU87" i="1" s="1"/>
  <c r="BK127" i="2"/>
  <c r="BK126" i="2" s="1"/>
  <c r="N127" i="2"/>
  <c r="BF127" i="2" s="1"/>
  <c r="M121" i="2"/>
  <c r="F118" i="2"/>
  <c r="F116" i="2"/>
  <c r="BI105" i="2"/>
  <c r="BH105" i="2"/>
  <c r="BG105" i="2"/>
  <c r="BE10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H36" i="2" s="1"/>
  <c r="BD88" i="1" s="1"/>
  <c r="BD87" i="1" s="1"/>
  <c r="BH100" i="2"/>
  <c r="H35" i="2" s="1"/>
  <c r="BC88" i="1" s="1"/>
  <c r="BC87" i="1" s="1"/>
  <c r="BG100" i="2"/>
  <c r="H34" i="2" s="1"/>
  <c r="BB88" i="1" s="1"/>
  <c r="BB87" i="1" s="1"/>
  <c r="BE100" i="2"/>
  <c r="H32" i="2" s="1"/>
  <c r="AZ88" i="1" s="1"/>
  <c r="AZ87" i="1" s="1"/>
  <c r="M84" i="2"/>
  <c r="F81" i="2"/>
  <c r="F79" i="2"/>
  <c r="O18" i="2"/>
  <c r="E18" i="2"/>
  <c r="M120" i="2" s="1"/>
  <c r="O17" i="2"/>
  <c r="O15" i="2"/>
  <c r="E15" i="2"/>
  <c r="F121" i="2" s="1"/>
  <c r="O14" i="2"/>
  <c r="O12" i="2"/>
  <c r="E12" i="2"/>
  <c r="F120" i="2" s="1"/>
  <c r="O11" i="2"/>
  <c r="O9" i="2"/>
  <c r="M118" i="2" s="1"/>
  <c r="F6" i="2"/>
  <c r="F115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F84" i="2" l="1"/>
  <c r="F78" i="2"/>
  <c r="W35" i="1"/>
  <c r="AX87" i="1"/>
  <c r="W33" i="1"/>
  <c r="N121" i="3"/>
  <c r="N90" i="3" s="1"/>
  <c r="BK120" i="3"/>
  <c r="AV87" i="1"/>
  <c r="W34" i="1"/>
  <c r="AY87" i="1"/>
  <c r="N126" i="2"/>
  <c r="N90" i="2" s="1"/>
  <c r="BK125" i="2"/>
  <c r="N134" i="2"/>
  <c r="N92" i="2" s="1"/>
  <c r="BK133" i="2"/>
  <c r="N133" i="2" s="1"/>
  <c r="N91" i="2" s="1"/>
  <c r="N247" i="2"/>
  <c r="N97" i="2" s="1"/>
  <c r="BK246" i="2"/>
  <c r="N246" i="2" s="1"/>
  <c r="N96" i="2" s="1"/>
  <c r="F83" i="2"/>
  <c r="M32" i="2"/>
  <c r="AV88" i="1" s="1"/>
  <c r="M81" i="3"/>
  <c r="M83" i="3"/>
  <c r="M32" i="3"/>
  <c r="AV89" i="1" s="1"/>
  <c r="M81" i="2"/>
  <c r="M83" i="2"/>
  <c r="F78" i="3"/>
  <c r="F83" i="3"/>
  <c r="F84" i="3"/>
  <c r="N125" i="2" l="1"/>
  <c r="N89" i="2" s="1"/>
  <c r="BK124" i="2"/>
  <c r="N124" i="2" s="1"/>
  <c r="N88" i="2" s="1"/>
  <c r="N120" i="3"/>
  <c r="N89" i="3" s="1"/>
  <c r="BK119" i="3"/>
  <c r="N119" i="3" s="1"/>
  <c r="N88" i="3" s="1"/>
  <c r="N100" i="3" l="1"/>
  <c r="BF100" i="3" s="1"/>
  <c r="N99" i="3"/>
  <c r="BF99" i="3" s="1"/>
  <c r="N98" i="3"/>
  <c r="BF98" i="3" s="1"/>
  <c r="N97" i="3"/>
  <c r="BF97" i="3" s="1"/>
  <c r="N96" i="3"/>
  <c r="BF96" i="3" s="1"/>
  <c r="N95" i="3"/>
  <c r="M27" i="3"/>
  <c r="N105" i="2"/>
  <c r="BF105" i="2" s="1"/>
  <c r="N104" i="2"/>
  <c r="BF104" i="2" s="1"/>
  <c r="N103" i="2"/>
  <c r="BF103" i="2" s="1"/>
  <c r="N102" i="2"/>
  <c r="BF102" i="2" s="1"/>
  <c r="N101" i="2"/>
  <c r="BF101" i="2" s="1"/>
  <c r="N100" i="2"/>
  <c r="M27" i="2"/>
  <c r="N99" i="2" l="1"/>
  <c r="BF100" i="2"/>
  <c r="N94" i="3"/>
  <c r="BF95" i="3"/>
  <c r="H33" i="3" l="1"/>
  <c r="BA89" i="1" s="1"/>
  <c r="M33" i="3"/>
  <c r="AW89" i="1" s="1"/>
  <c r="AT89" i="1" s="1"/>
  <c r="M28" i="2"/>
  <c r="L107" i="2"/>
  <c r="M28" i="3"/>
  <c r="L102" i="3"/>
  <c r="H33" i="2"/>
  <c r="BA88" i="1" s="1"/>
  <c r="BA87" i="1" s="1"/>
  <c r="M33" i="2"/>
  <c r="AW88" i="1" s="1"/>
  <c r="AT88" i="1" s="1"/>
  <c r="AW87" i="1" l="1"/>
  <c r="W32" i="1"/>
  <c r="AS89" i="1"/>
  <c r="M30" i="3"/>
  <c r="AS88" i="1"/>
  <c r="AS87" i="1" s="1"/>
  <c r="M30" i="2"/>
  <c r="AK32" i="1" l="1"/>
  <c r="AT87" i="1"/>
  <c r="L38" i="2"/>
  <c r="AG88" i="1"/>
  <c r="AG89" i="1"/>
  <c r="AN89" i="1" s="1"/>
  <c r="L38" i="3"/>
  <c r="AG87" i="1" l="1"/>
  <c r="AN88" i="1"/>
  <c r="AG92" i="1" l="1"/>
  <c r="AN87" i="1"/>
  <c r="AK26" i="1"/>
  <c r="AG95" i="1"/>
  <c r="AG94" i="1"/>
  <c r="AG93" i="1"/>
  <c r="CD93" i="1" l="1"/>
  <c r="AV93" i="1"/>
  <c r="BY93" i="1" s="1"/>
  <c r="CD95" i="1"/>
  <c r="AV95" i="1"/>
  <c r="BY95" i="1" s="1"/>
  <c r="AV92" i="1"/>
  <c r="BY92" i="1" s="1"/>
  <c r="AG91" i="1"/>
  <c r="CD92" i="1"/>
  <c r="CD94" i="1"/>
  <c r="AV94" i="1"/>
  <c r="BY94" i="1" s="1"/>
  <c r="AN95" i="1" l="1"/>
  <c r="AK31" i="1"/>
  <c r="AK27" i="1"/>
  <c r="AK29" i="1" s="1"/>
  <c r="AG97" i="1"/>
  <c r="AN94" i="1"/>
  <c r="W31" i="1"/>
  <c r="AN92" i="1"/>
  <c r="AN93" i="1"/>
  <c r="AN91" i="1" l="1"/>
  <c r="AN97" i="1" s="1"/>
  <c r="AK37" i="1"/>
</calcChain>
</file>

<file path=xl/sharedStrings.xml><?xml version="1.0" encoding="utf-8"?>
<sst xmlns="http://schemas.openxmlformats.org/spreadsheetml/2006/main" count="2198" uniqueCount="448">
  <si>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</si>
  <si>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</si>
  <si>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</si>
  <si>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</si>
  <si>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</si>
  <si>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</si>
  <si>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</si>
  <si>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</si>
  <si>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</si>
  <si>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</si>
  <si>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</si>
  <si>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</si>
  <si>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</si>
  <si>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</si>
  <si>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</si>
  <si>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B201601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</si>
  <si>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</si>
  <si>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</si>
  <si>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kultúrneho domu Zrkadlový Háj v Petržalke</t>
  </si>
  <si>
    <t>JKSO:</t>
  </si>
  <si>
    <t/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</si>
  <si>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</si>
  <si>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</si>
  <si>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</si>
  <si>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</si>
  <si>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</si>
  <si>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</si>
  <si>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</si>
  <si>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</si>
  <si>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</si>
  <si>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</si>
  <si>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</si>
  <si>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</si>
  <si>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</si>
  <si>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>Ing. Dana Vavrincová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</si>
  <si>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</si>
  <si>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</si>
  <si>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</si>
  <si>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</si>
  <si>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</si>
  <si>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</si>
  <si>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</si>
  <si>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</si>
  <si>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</si>
  <si>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</si>
  <si>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</si>
  <si>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</si>
  <si>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</si>
  <si>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</si>
  <si>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</si>
  <si>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</si>
  <si>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</si>
  <si>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</si>
  <si>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</si>
  <si>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</si>
  <si>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</si>
  <si>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</si>
  <si>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</si>
  <si>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</si>
  <si>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</si>
  <si>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</si>
  <si>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</si>
  <si>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</si>
  <si>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</si>
  <si>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</si>
  <si>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</si>
  <si>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</si>
  <si>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</si>
  <si>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</si>
  <si>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</si>
  <si>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</si>
  <si>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</si>
  <si>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</si>
  <si>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</si>
  <si>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</si>
  <si>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</si>
  <si>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</si>
  <si>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</si>
  <si>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{70bfccdb-d2da-4237-8a40-a9386ab1b918}</t>
  </si>
  <si>
    <t>{00000000-0000-0000-0000-000000000000}</t>
  </si>
  <si>
    <t>/</t>
  </si>
  <si>
    <t>1a</t>
  </si>
  <si>
    <t>Zateplenie strechy</t>
  </si>
  <si>
    <t>1</t>
  </si>
  <si>
    <t>{5833dd2d-bdfd-41de-9518-7ad5fa10f69f}</t>
  </si>
  <si>
    <t>2a</t>
  </si>
  <si>
    <t>Zateplenie časti fasády na streche</t>
  </si>
  <si>
    <t>{6e3254bc-fc2d-4e4a-9cad-60463054be0b}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</si>
  <si>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</si>
  <si>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</si>
  <si>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</si>
  <si>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</si>
  <si>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</si>
  <si>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</si>
  <si>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</si>
  <si>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</si>
  <si>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</si>
  <si>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</si>
  <si>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</si>
  <si>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</si>
  <si>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</si>
  <si>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</si>
  <si>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foliavod</t>
  </si>
  <si>
    <t>2273,698</t>
  </si>
  <si>
    <t>2</t>
  </si>
  <si>
    <t>folzvis</t>
  </si>
  <si>
    <t>304,692</t>
  </si>
  <si>
    <t>KRYCÍ LIST ROZPOČTU</t>
  </si>
  <si>
    <t>geotext</t>
  </si>
  <si>
    <t>5156,78</t>
  </si>
  <si>
    <t>ku</t>
  </si>
  <si>
    <t>451,72</t>
  </si>
  <si>
    <t>nu</t>
  </si>
  <si>
    <t>445,72</t>
  </si>
  <si>
    <t>Objekt:</t>
  </si>
  <si>
    <t>1a - Zateplenie strechy</t>
  </si>
  <si>
    <t>TIatika10</t>
  </si>
  <si>
    <t>165,07</t>
  </si>
  <si>
    <t>TIatika8</t>
  </si>
  <si>
    <t>TIstrechy</t>
  </si>
  <si>
    <t>2143,536</t>
  </si>
  <si>
    <t>up</t>
  </si>
  <si>
    <t>124,02</t>
  </si>
  <si>
    <t>zl</t>
  </si>
  <si>
    <t>336,38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</si>
  <si>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</si>
  <si>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</si>
  <si>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</si>
  <si>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</si>
  <si>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</si>
  <si>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</si>
  <si>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 Práce a dodávky HSV</t>
  </si>
  <si>
    <t xml:space="preserve">    9 -  Ostatné konštrukcie a práce-búranie</t>
  </si>
  <si>
    <t>PSV -  Práce a dodávky PSV</t>
  </si>
  <si>
    <t xml:space="preserve">    712 - Izolácie striech</t>
  </si>
  <si>
    <t xml:space="preserve">    713 - Izolácie tepelné</t>
  </si>
  <si>
    <t xml:space="preserve">    721 - Zdravotech. vnútorná kanalizácia</t>
  </si>
  <si>
    <t xml:space="preserve">    764 -  Konštrukcie klampiarske</t>
  </si>
  <si>
    <t>M -  Práce a dodávky M</t>
  </si>
  <si>
    <t xml:space="preserve">    21-M -  Elektromontáže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</si>
  <si>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</si>
  <si>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</si>
  <si>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</si>
  <si>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</si>
  <si>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</si>
  <si>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</si>
  <si>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</si>
  <si>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</si>
  <si>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</si>
  <si>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</si>
  <si>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</si>
  <si>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</si>
  <si>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</si>
  <si>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</si>
  <si>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</si>
  <si>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</si>
  <si>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</si>
  <si>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</si>
  <si>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</si>
  <si>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</si>
  <si>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</si>
  <si>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</si>
  <si>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</si>
  <si>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</si>
  <si>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</si>
  <si>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979011111</t>
  </si>
  <si>
    <t>Zvislá doprava sutiny a vybúraných hmôt za prvé podlažie nad alebo pod základným podlažím</t>
  </si>
  <si>
    <t>t</t>
  </si>
  <si>
    <t>4</t>
  </si>
  <si>
    <t>1512179691</t>
  </si>
  <si>
    <t>979081111</t>
  </si>
  <si>
    <t>Odvoz sutiny a vybúraných hmôt na skládku do 1 km</t>
  </si>
  <si>
    <t>1194538742</t>
  </si>
  <si>
    <t>3</t>
  </si>
  <si>
    <t>979081121</t>
  </si>
  <si>
    <t>Odvoz sutiny a vybúraných hmôt na skládku za každý ďalší 1 km</t>
  </si>
  <si>
    <t>1675795364</t>
  </si>
  <si>
    <t>979082111</t>
  </si>
  <si>
    <t>Vnútrostavenisková doprava sutiny a vybúraných hmôt do 10 m</t>
  </si>
  <si>
    <t>429804207</t>
  </si>
  <si>
    <t>5</t>
  </si>
  <si>
    <t>979082121</t>
  </si>
  <si>
    <t>Vnútrostavenisková doprava sutiny a vybúraných hmôt za každých ďalších 5 m</t>
  </si>
  <si>
    <t>-646869200</t>
  </si>
  <si>
    <t>6</t>
  </si>
  <si>
    <t>979089012</t>
  </si>
  <si>
    <t>Poplatok za skladovanie - betón, tehly, dlaždice (17 01 ), ostatné</t>
  </si>
  <si>
    <t>-2002910793</t>
  </si>
  <si>
    <t>7</t>
  </si>
  <si>
    <t>712300841</t>
  </si>
  <si>
    <t>Odstránenie nečistôt  z povlakovej krytiny na strechách plochých do 10° ,  -0,00200t</t>
  </si>
  <si>
    <t>m2</t>
  </si>
  <si>
    <t>16</t>
  </si>
  <si>
    <t>-1097582880</t>
  </si>
  <si>
    <t>VV</t>
  </si>
  <si>
    <t>8</t>
  </si>
  <si>
    <t>712370030</t>
  </si>
  <si>
    <t>Zhotovenie povlakovej krytiny striech plochých do 10° PVC-P fóliou prikotvením s lepením spoju</t>
  </si>
  <si>
    <t>-1027242216</t>
  </si>
  <si>
    <t>(62,3+0,12*2)*(45,2+0,12*2)</t>
  </si>
  <si>
    <t>-42*6-1,2*(8,1+6+6+6)-23,05*6-30*5,05</t>
  </si>
  <si>
    <t>0,05*2*50              "spád hornej strechy</t>
  </si>
  <si>
    <t>Súčet</t>
  </si>
  <si>
    <t>9</t>
  </si>
  <si>
    <t>M</t>
  </si>
  <si>
    <t>2832990650</t>
  </si>
  <si>
    <t xml:space="preserve">FATRAFOL  kotviaca technika - vrut SK-RB Power </t>
  </si>
  <si>
    <t>ks</t>
  </si>
  <si>
    <t>32</t>
  </si>
  <si>
    <t>-1093414782</t>
  </si>
  <si>
    <t>foliavod*3,14</t>
  </si>
  <si>
    <t>10</t>
  </si>
  <si>
    <t>2833000150</t>
  </si>
  <si>
    <t>FATRAFOL  810 hydroizolačná fólia hr.1,50 mm, š.1,3m  šedá</t>
  </si>
  <si>
    <t>-1402839820</t>
  </si>
  <si>
    <t>foliavod*1,15</t>
  </si>
  <si>
    <t>11</t>
  </si>
  <si>
    <t>712873240</t>
  </si>
  <si>
    <t xml:space="preserve">Zhotovenie povlakovej krytiny vytiahnutím izol. povlaku  PVC-P na konštrukcie prevyšujúce úroveň strechy nad 50 cm prikotvením so zváraným spojom </t>
  </si>
  <si>
    <t>836817269</t>
  </si>
  <si>
    <t>2*0,78*49,54+(0,32+0,78)/2*(18,36*2)         "horná strecha</t>
  </si>
  <si>
    <t>0,66*(5,58+23,05+6+32,24+30,6+5,05+14,44+18,34+6+42+7,64+48,84+19,34+48,84+2*1,7+2*1,3)   "spodná strecha</t>
  </si>
  <si>
    <t>12</t>
  </si>
  <si>
    <t>1718962480</t>
  </si>
  <si>
    <t>folzvis*4,07</t>
  </si>
  <si>
    <t>13</t>
  </si>
  <si>
    <t>629574344</t>
  </si>
  <si>
    <t>folzvis*1,15</t>
  </si>
  <si>
    <t>14</t>
  </si>
  <si>
    <t>712960099</t>
  </si>
  <si>
    <t>Demontáž odvetrávacieho komínku na streche DN100 až 150mm</t>
  </si>
  <si>
    <t>-597172450</t>
  </si>
  <si>
    <t>36</t>
  </si>
  <si>
    <t>15</t>
  </si>
  <si>
    <t>712973231</t>
  </si>
  <si>
    <t>Detaily k PVC-P fóliam zaizolovanie kruhového prestupu 51 – 100 mm</t>
  </si>
  <si>
    <t>3017747</t>
  </si>
  <si>
    <t>36+2</t>
  </si>
  <si>
    <t>2833000100</t>
  </si>
  <si>
    <t>FATRAFOL  804 hydroizolačná fólia hr.2,0 mm, š.1,2m šedá</t>
  </si>
  <si>
    <t>-347391950</t>
  </si>
  <si>
    <t>17</t>
  </si>
  <si>
    <t>712973232</t>
  </si>
  <si>
    <t>Detaily k PVC-P fóliam zaizolovanie kruhového prestupu 101 – 250 mm</t>
  </si>
  <si>
    <t>-263123053</t>
  </si>
  <si>
    <t>8+4             "vpusty</t>
  </si>
  <si>
    <t>18</t>
  </si>
  <si>
    <t>-544145509</t>
  </si>
  <si>
    <t>19</t>
  </si>
  <si>
    <t>712973240</t>
  </si>
  <si>
    <t>Detaily k PVC-P fóliam osadenie vetracích komínkov</t>
  </si>
  <si>
    <t>-422770995</t>
  </si>
  <si>
    <t>2832990410</t>
  </si>
  <si>
    <t>FATRAFOL  odvetrávací komín-výška 225mm, priemer 75mm</t>
  </si>
  <si>
    <t>2042868723</t>
  </si>
  <si>
    <t>21</t>
  </si>
  <si>
    <t>2832990600</t>
  </si>
  <si>
    <t>FATRAFOL  kotviaca technika - rozperný nit do betónu</t>
  </si>
  <si>
    <t>-1016514207</t>
  </si>
  <si>
    <t>36*5</t>
  </si>
  <si>
    <t>22</t>
  </si>
  <si>
    <t>-233839769</t>
  </si>
  <si>
    <t>36*0,4</t>
  </si>
  <si>
    <t>23</t>
  </si>
  <si>
    <t>712973420</t>
  </si>
  <si>
    <t>Detaily k termoplastom všeobecne, kútový uholník z hrubopoplastovaného plechu RŠ 125 mm, ohyb 90-135°</t>
  </si>
  <si>
    <t>m</t>
  </si>
  <si>
    <t>4465916</t>
  </si>
  <si>
    <t>2*(49,54+19,34)         "horná strecha</t>
  </si>
  <si>
    <t>(5,58+23,05+6+32,24+30,6+5,05+14,44+18,34+6+42+7,64+48,84+19,34+48,84+2*1,7+2*1,3)   "spodná strecha</t>
  </si>
  <si>
    <t>24</t>
  </si>
  <si>
    <t>1016055108</t>
  </si>
  <si>
    <t>ku*8</t>
  </si>
  <si>
    <t>25</t>
  </si>
  <si>
    <t>712973620</t>
  </si>
  <si>
    <t>Detaily k termoplastom všeobecne, nárožný uholník z hrubopoplast. plechu RŠ 100 mm, ohyb 90-135°</t>
  </si>
  <si>
    <t>-466820357</t>
  </si>
  <si>
    <t>(5,58+23,05+6+32,24+30,6+5,05+14,44+18,34+6+42+7,64+48,84+19,34+48,84)   "spodná strecha</t>
  </si>
  <si>
    <t>26</t>
  </si>
  <si>
    <t>914358850</t>
  </si>
  <si>
    <t>nu*8</t>
  </si>
  <si>
    <t>27</t>
  </si>
  <si>
    <t>712973760</t>
  </si>
  <si>
    <t>Detaily k termoplastom všeobecne, ukončujúci profil na stene v tvare "Z" pri ukončení z HPP rš 100 mm</t>
  </si>
  <si>
    <t>96373427</t>
  </si>
  <si>
    <t>2*(1,3+1,7)</t>
  </si>
  <si>
    <t xml:space="preserve">2*48,84+19,34+0,5*2          </t>
  </si>
  <si>
    <t>28</t>
  </si>
  <si>
    <t>-763058625</t>
  </si>
  <si>
    <t>up*8</t>
  </si>
  <si>
    <t>29</t>
  </si>
  <si>
    <t>712973840</t>
  </si>
  <si>
    <t>Detaily k termoplastom všeobecne, oplechovanie okraja odkvapovou záveternou lištou z hrubopolpast. plechu RŠ 250 mm</t>
  </si>
  <si>
    <t>1605106374</t>
  </si>
  <si>
    <t>2*(49,54+2*0,5)+2*19,34              "horná strecha</t>
  </si>
  <si>
    <t>2*(62,3+0,12*2+45,2+0,12*2)-19,34          "dolná strecha</t>
  </si>
  <si>
    <t>30</t>
  </si>
  <si>
    <t>1978383205</t>
  </si>
  <si>
    <t>zl*8</t>
  </si>
  <si>
    <t>31</t>
  </si>
  <si>
    <t>712990040</t>
  </si>
  <si>
    <t xml:space="preserve">Položenie geotextílie vodorovne alebo zvislo na strechy ploché do 10° </t>
  </si>
  <si>
    <t>1569277348</t>
  </si>
  <si>
    <t>foliavod*2</t>
  </si>
  <si>
    <t>folzvis*2</t>
  </si>
  <si>
    <t>6936651300</t>
  </si>
  <si>
    <t>Geotextília netkaná polypropylénová Tatratex PP   300</t>
  </si>
  <si>
    <t>-1874992356</t>
  </si>
  <si>
    <t>geotext*1,15</t>
  </si>
  <si>
    <t>33</t>
  </si>
  <si>
    <t>712991040</t>
  </si>
  <si>
    <t>Montáž podkladnej konštrukcie z OSB dosiek hr. 18 mm na atike šírky 411 -620 mm pod klampiarske konš</t>
  </si>
  <si>
    <t>50586944</t>
  </si>
  <si>
    <t>34</t>
  </si>
  <si>
    <t>102832082</t>
  </si>
  <si>
    <t>35</t>
  </si>
  <si>
    <t>6072624400</t>
  </si>
  <si>
    <t>Doska drevoštiepková OSB 3 SE 2500x1250x18 mm</t>
  </si>
  <si>
    <t>1180778768</t>
  </si>
  <si>
    <t>zl*0,5*1,1</t>
  </si>
  <si>
    <t>998712202</t>
  </si>
  <si>
    <t>Presun hmôt pre izoláciu povlakovej krytiny v objektoch výšky nad 6 do 12 m</t>
  </si>
  <si>
    <t>%</t>
  </si>
  <si>
    <t>-1388402998</t>
  </si>
  <si>
    <t>37</t>
  </si>
  <si>
    <t>713142255</t>
  </si>
  <si>
    <t>Montáž TI striech plochých do 10° polystyrénom, rozloženej v dvoch vrstvách, prikotvením</t>
  </si>
  <si>
    <t>2126270486</t>
  </si>
  <si>
    <t>49,54*18,36             "horná strecha</t>
  </si>
  <si>
    <t>Medzisúčet</t>
  </si>
  <si>
    <t>-48,84*19,34              "horná strecha"</t>
  </si>
  <si>
    <t>-0,5*(5,58+23,05+6+32,24+30,0+5,05+14,4+18,34+6+42+7,64)     "atika vodor. dolná strecha</t>
  </si>
  <si>
    <t>Medzisúčet  spodná strecha</t>
  </si>
  <si>
    <t>38</t>
  </si>
  <si>
    <t>2837653419</t>
  </si>
  <si>
    <t>ISOVER EPS Roof 100S penový polystyrén hrúbka  50 mm</t>
  </si>
  <si>
    <t>-1249345010</t>
  </si>
  <si>
    <t>2*TIstrechy*1,05</t>
  </si>
  <si>
    <t>39</t>
  </si>
  <si>
    <t>713144030</t>
  </si>
  <si>
    <t>Montáž tepelnej izolácie na atiku polystyrénom prikotvením</t>
  </si>
  <si>
    <t>-823941956</t>
  </si>
  <si>
    <t>2*0,78*49,54+2*18,36*(0,78+0,32)/2           "horbá strecha</t>
  </si>
  <si>
    <t>Medzisúčet hr. 8cm zvislo</t>
  </si>
  <si>
    <t>0,5*2*(49,54+0,5*2+18,36)             "horná strecha</t>
  </si>
  <si>
    <t>0,5*(5,58+23,05+6+32,24+0,5*2+30+5,05+14,44+18,34+0,5*2+6+42+7,64)  "dolná strecha</t>
  </si>
  <si>
    <t>Medzisúčet  hr.10cm  vodorovno</t>
  </si>
  <si>
    <t>40</t>
  </si>
  <si>
    <t>2837650270</t>
  </si>
  <si>
    <t>Styrodur 3035 CS Extrudovaný polystyrén - XPS hrúbka  80mm   ISOVER</t>
  </si>
  <si>
    <t>-1022356547</t>
  </si>
  <si>
    <t>TIatika8*1,05</t>
  </si>
  <si>
    <t>41</t>
  </si>
  <si>
    <t>2837650280</t>
  </si>
  <si>
    <t>Styrodur 3035 CS Extrudovaný polystyrén - XPS hrúbka 100mm   ISOVER</t>
  </si>
  <si>
    <t>-438664393</t>
  </si>
  <si>
    <t>TIatika10*1,05</t>
  </si>
  <si>
    <t>42</t>
  </si>
  <si>
    <t>998713202</t>
  </si>
  <si>
    <t>Presun hmôt pre izolácie tepelné v objektoch výšky nad 6 m do 12 m</t>
  </si>
  <si>
    <t>-960708530</t>
  </si>
  <si>
    <t>43</t>
  </si>
  <si>
    <t>721170965-1</t>
  </si>
  <si>
    <t>Oprava odvetrávacieho potrubia na streche prepojenie doterajšieho potrubia D 100, predĺženie l=300mm</t>
  </si>
  <si>
    <t>767108669</t>
  </si>
  <si>
    <t>44</t>
  </si>
  <si>
    <t>721274103</t>
  </si>
  <si>
    <t>Ventilačné hlavice strešná - plastové DN 100 HUL 810</t>
  </si>
  <si>
    <t>683206917</t>
  </si>
  <si>
    <t>45</t>
  </si>
  <si>
    <t>998721202</t>
  </si>
  <si>
    <t>Presun hmôt pre vnútornú kanalizáciu v objektoch výšky nad 6 do 12 m</t>
  </si>
  <si>
    <t>1632670465</t>
  </si>
  <si>
    <t>46</t>
  </si>
  <si>
    <t>764323820</t>
  </si>
  <si>
    <t>Demontáž odkvapov na strechách s lepenkovou krytinou rš 250 mm,  -0,00260t</t>
  </si>
  <si>
    <t>1513798256</t>
  </si>
  <si>
    <t>47</t>
  </si>
  <si>
    <t>764430810</t>
  </si>
  <si>
    <t>Demontáž oplechovania múrov a nadmuroviek rš do 250 mm,  -0,00142t</t>
  </si>
  <si>
    <t>-106563089</t>
  </si>
  <si>
    <t>2*48,84+19,34+2*(1,7+1,3)</t>
  </si>
  <si>
    <t>48</t>
  </si>
  <si>
    <t>998764202</t>
  </si>
  <si>
    <t>Presun hmôt pre konštrukcie klampiarske v objektoch výšky nad 6 do 12 m</t>
  </si>
  <si>
    <t>682347880</t>
  </si>
  <si>
    <t>49</t>
  </si>
  <si>
    <t>211001001</t>
  </si>
  <si>
    <t>Demontáž  blezkozvodového vedenia na streche  (vedenie, podpery,  zber. tyč.), vrátane odvozu a likvidácie sute</t>
  </si>
  <si>
    <t>64</t>
  </si>
  <si>
    <t>-1317740664</t>
  </si>
  <si>
    <t>550             "odhad"</t>
  </si>
  <si>
    <t>VP - Práce naviac</t>
  </si>
  <si>
    <t>PN</t>
  </si>
  <si>
    <t>A120EPS</t>
  </si>
  <si>
    <t>364,82</t>
  </si>
  <si>
    <t>lesenie</t>
  </si>
  <si>
    <t>421,978</t>
  </si>
  <si>
    <t>opravfasada</t>
  </si>
  <si>
    <t>2a - Zateplenie časti fasády na streche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</si>
  <si>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</si>
  <si>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</si>
  <si>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</si>
  <si>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622422121</t>
  </si>
  <si>
    <t>Oprava vonkajších omietok vápenných a vápenocem. stupeň členitosti Ia II -10% štukových</t>
  </si>
  <si>
    <t>1354097449</t>
  </si>
  <si>
    <t>622464232</t>
  </si>
  <si>
    <t xml:space="preserve">Vonkajšia omietka stien tenkovrstvová BAUMIT, silikónová, Silikónová omietka (Baumit SilikonTop), škrabaná, hr. 2 mm </t>
  </si>
  <si>
    <t>584116034</t>
  </si>
  <si>
    <t>622909090</t>
  </si>
  <si>
    <t xml:space="preserve">Očistenie vonkajšej omietky </t>
  </si>
  <si>
    <t>-1758446730</t>
  </si>
  <si>
    <t>625251548</t>
  </si>
  <si>
    <t>Kontaktný zatepľovací systém hr. 120 mm BAUMIT PRO - štandardné riešenie (EPS-F), zatĺkacie kotvy</t>
  </si>
  <si>
    <t>-201423394</t>
  </si>
  <si>
    <t>3,7*(49,3*2+19,34*0)          "na streche</t>
  </si>
  <si>
    <t>-5,25*0,7*0              "mreža VZT</t>
  </si>
  <si>
    <t>Medzisúčet fasáda úprava A na streche vystúpená časť</t>
  </si>
  <si>
    <t>941941031</t>
  </si>
  <si>
    <t>Montáž lešenia ľahkého pracovného radového s podlahami šírky od 0,80 do 1,00 m, výšky do 10 m</t>
  </si>
  <si>
    <t>-1443157334</t>
  </si>
  <si>
    <t>2*(48,84)*4,32</t>
  </si>
  <si>
    <t>941941191</t>
  </si>
  <si>
    <t>Príplatok za prvý a každý ďalší i začatý mesiac použitia lešenia ľahkého pracovného radového s podlahami šírky od 0,80 do 1,00 m, výšky do 10 m</t>
  </si>
  <si>
    <t>-1325089209</t>
  </si>
  <si>
    <t>941941831</t>
  </si>
  <si>
    <t>Demontáž lešenia ľahkého pracovného radového s podlahami šírky nad 0,80 do 1,00 m, výšky do 10 m</t>
  </si>
  <si>
    <t>1148338047</t>
  </si>
  <si>
    <t>953945108</t>
  </si>
  <si>
    <t>BAUMIT Soklový profil SL 12 (hliníkový)</t>
  </si>
  <si>
    <t>-1815567588</t>
  </si>
  <si>
    <t>48,84*2           "strecha</t>
  </si>
  <si>
    <t>953995113</t>
  </si>
  <si>
    <t>BAUMIT Rohová lišta z PVC</t>
  </si>
  <si>
    <t>-204138639</t>
  </si>
  <si>
    <t>3,7*2</t>
  </si>
  <si>
    <t>978015221</t>
  </si>
  <si>
    <t>Otlčenie omietok vonkajších, s vyškriabaním škár v rozsahu do 10 %,  -0,00500t</t>
  </si>
  <si>
    <t>-1474354911</t>
  </si>
  <si>
    <t>1935749338</t>
  </si>
  <si>
    <t>105939680</t>
  </si>
  <si>
    <t>-904738125</t>
  </si>
  <si>
    <t>299880514</t>
  </si>
  <si>
    <t>137296098</t>
  </si>
  <si>
    <t>-1015577080</t>
  </si>
  <si>
    <t>999281111</t>
  </si>
  <si>
    <t>Presun hmôt pre opravy a údržbu objektov vrátane vonkajších plášťov výšky do 25 m</t>
  </si>
  <si>
    <t>1758659970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</si>
</sst>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32" fillId="0" borderId="0" xfId="0" applyFont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7" fillId="0" borderId="12" xfId="0" applyNumberFormat="1" applyFont="1" applyBorder="1" applyAlignment="1" applyProtection="1"/>
    <xf numFmtId="166" fontId="37" fillId="0" borderId="13" xfId="0" applyNumberFormat="1" applyFont="1" applyBorder="1" applyAlignment="1" applyProtection="1"/>
    <xf numFmtId="167" fontId="38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40" fillId="0" borderId="25" xfId="0" applyFont="1" applyBorder="1" applyAlignment="1" applyProtection="1">
      <alignment horizontal="center" vertical="center"/>
    </xf>
    <xf numFmtId="49" fontId="40" fillId="0" borderId="25" xfId="0" applyNumberFormat="1" applyFont="1" applyBorder="1" applyAlignment="1" applyProtection="1">
      <alignment horizontal="left" vertical="center" wrapText="1"/>
    </xf>
    <xf numFmtId="0" fontId="40" fillId="0" borderId="25" xfId="0" applyFont="1" applyBorder="1" applyAlignment="1" applyProtection="1">
      <alignment horizontal="center" vertical="center" wrapText="1"/>
    </xf>
    <xf numFmtId="167" fontId="40" fillId="0" borderId="25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2" fillId="0" borderId="0" xfId="0" applyNumberFormat="1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5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6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167" fontId="0" fillId="0" borderId="25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40" fillId="0" borderId="25" xfId="0" applyFont="1" applyBorder="1" applyAlignment="1" applyProtection="1">
      <alignment horizontal="left" vertical="center" wrapText="1"/>
    </xf>
    <xf numFmtId="167" fontId="40" fillId="4" borderId="25" xfId="0" applyNumberFormat="1" applyFont="1" applyFill="1" applyBorder="1" applyAlignment="1" applyProtection="1">
      <alignment vertical="center"/>
      <protection locked="0"/>
    </xf>
    <xf numFmtId="167" fontId="40" fillId="4" borderId="25" xfId="0" applyNumberFormat="1" applyFont="1" applyFill="1" applyBorder="1" applyAlignment="1" applyProtection="1">
      <alignment vertical="center"/>
    </xf>
    <xf numFmtId="167" fontId="40" fillId="0" borderId="25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167" fontId="5" fillId="0" borderId="0" xfId="0" applyNumberFormat="1" applyFont="1" applyBorder="1" applyAlignment="1" applyProtection="1">
      <alignment vertical="center"/>
    </xf>
    <xf numFmtId="0" fontId="14" fillId="2" borderId="0" xfId="1" applyFont="1" applyFill="1" applyAlignment="1" applyProtection="1">
      <alignment horizontal="center" vertical="center"/>
    </xf>
    <xf numFmtId="167" fontId="26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8" activePane="bottomLeft" state="frozen"/>
      <selection pane="bottomLeft" activeCell="S24" sqref="S2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R2" s="249" t="s">
        <v>8</v>
      </c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210" t="s">
        <v>11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5"/>
      <c r="AS4" s="26" t="s">
        <v>12</v>
      </c>
      <c r="BE4" s="27" t="s">
        <v>13</v>
      </c>
      <c r="BS4" s="20" t="s">
        <v>9</v>
      </c>
    </row>
    <row r="5" spans="1:73" ht="14.45" customHeight="1">
      <c r="B5" s="24"/>
      <c r="C5" s="28"/>
      <c r="D5" s="29" t="s">
        <v>14</v>
      </c>
      <c r="E5" s="28"/>
      <c r="F5" s="28"/>
      <c r="G5" s="28"/>
      <c r="H5" s="28"/>
      <c r="I5" s="28"/>
      <c r="J5" s="28"/>
      <c r="K5" s="214" t="s">
        <v>15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8"/>
      <c r="AQ5" s="25"/>
      <c r="BE5" s="212" t="s">
        <v>16</v>
      </c>
      <c r="BS5" s="20" t="s">
        <v>9</v>
      </c>
    </row>
    <row r="6" spans="1:73" ht="36.950000000000003" customHeight="1">
      <c r="B6" s="24"/>
      <c r="C6" s="28"/>
      <c r="D6" s="31" t="s">
        <v>17</v>
      </c>
      <c r="E6" s="28"/>
      <c r="F6" s="28"/>
      <c r="G6" s="28"/>
      <c r="H6" s="28"/>
      <c r="I6" s="28"/>
      <c r="J6" s="28"/>
      <c r="K6" s="216" t="s">
        <v>18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8"/>
      <c r="AQ6" s="25"/>
      <c r="BE6" s="213"/>
      <c r="BS6" s="20" t="s">
        <v>9</v>
      </c>
    </row>
    <row r="7" spans="1:73" ht="14.45" customHeight="1">
      <c r="B7" s="24"/>
      <c r="C7" s="28"/>
      <c r="D7" s="32" t="s">
        <v>19</v>
      </c>
      <c r="E7" s="28"/>
      <c r="F7" s="28"/>
      <c r="G7" s="28"/>
      <c r="H7" s="28"/>
      <c r="I7" s="28"/>
      <c r="J7" s="28"/>
      <c r="K7" s="30" t="s">
        <v>20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21</v>
      </c>
      <c r="AL7" s="28"/>
      <c r="AM7" s="28"/>
      <c r="AN7" s="30" t="s">
        <v>20</v>
      </c>
      <c r="AO7" s="28"/>
      <c r="AP7" s="28"/>
      <c r="AQ7" s="25"/>
      <c r="BE7" s="213"/>
      <c r="BS7" s="20" t="s">
        <v>9</v>
      </c>
    </row>
    <row r="8" spans="1:73" ht="14.45" customHeight="1">
      <c r="B8" s="24"/>
      <c r="C8" s="28"/>
      <c r="D8" s="32" t="s">
        <v>22</v>
      </c>
      <c r="E8" s="28"/>
      <c r="F8" s="28"/>
      <c r="G8" s="28"/>
      <c r="H8" s="28"/>
      <c r="I8" s="28"/>
      <c r="J8" s="28"/>
      <c r="K8" s="30" t="s">
        <v>23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24</v>
      </c>
      <c r="AL8" s="28"/>
      <c r="AM8" s="28"/>
      <c r="AN8" s="33"/>
      <c r="AO8" s="28"/>
      <c r="AP8" s="28"/>
      <c r="AQ8" s="25"/>
      <c r="BE8" s="213"/>
      <c r="BS8" s="20" t="s">
        <v>9</v>
      </c>
    </row>
    <row r="9" spans="1:73" ht="14.45" customHeight="1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5"/>
      <c r="BE9" s="213"/>
      <c r="BS9" s="20" t="s">
        <v>9</v>
      </c>
    </row>
    <row r="10" spans="1:73" ht="14.45" customHeight="1">
      <c r="B10" s="24"/>
      <c r="C10" s="28"/>
      <c r="D10" s="32" t="s">
        <v>25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26</v>
      </c>
      <c r="AL10" s="28"/>
      <c r="AM10" s="28"/>
      <c r="AN10" s="30" t="s">
        <v>20</v>
      </c>
      <c r="AO10" s="28"/>
      <c r="AP10" s="28"/>
      <c r="AQ10" s="25"/>
      <c r="BE10" s="213"/>
      <c r="BS10" s="20" t="s">
        <v>9</v>
      </c>
    </row>
    <row r="11" spans="1:73" ht="18.399999999999999" customHeight="1">
      <c r="B11" s="24"/>
      <c r="C11" s="28"/>
      <c r="D11" s="28"/>
      <c r="E11" s="30" t="s">
        <v>23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27</v>
      </c>
      <c r="AL11" s="28"/>
      <c r="AM11" s="28"/>
      <c r="AN11" s="30" t="s">
        <v>20</v>
      </c>
      <c r="AO11" s="28"/>
      <c r="AP11" s="28"/>
      <c r="AQ11" s="25"/>
      <c r="BE11" s="213"/>
      <c r="BS11" s="20" t="s">
        <v>9</v>
      </c>
    </row>
    <row r="12" spans="1:73" ht="6.95" customHeight="1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5"/>
      <c r="BE12" s="213"/>
      <c r="BS12" s="20" t="s">
        <v>9</v>
      </c>
    </row>
    <row r="13" spans="1:73" ht="14.45" customHeight="1">
      <c r="B13" s="24"/>
      <c r="C13" s="28"/>
      <c r="D13" s="32" t="s">
        <v>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26</v>
      </c>
      <c r="AL13" s="28"/>
      <c r="AM13" s="28"/>
      <c r="AN13" s="34" t="s">
        <v>29</v>
      </c>
      <c r="AO13" s="28"/>
      <c r="AP13" s="28"/>
      <c r="AQ13" s="25"/>
      <c r="BE13" s="213"/>
      <c r="BS13" s="20" t="s">
        <v>9</v>
      </c>
    </row>
    <row r="14" spans="1:73" ht="15">
      <c r="B14" s="24"/>
      <c r="C14" s="28"/>
      <c r="D14" s="28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32" t="s">
        <v>27</v>
      </c>
      <c r="AL14" s="28"/>
      <c r="AM14" s="28"/>
      <c r="AN14" s="34" t="s">
        <v>29</v>
      </c>
      <c r="AO14" s="28"/>
      <c r="AP14" s="28"/>
      <c r="AQ14" s="25"/>
      <c r="BE14" s="213"/>
      <c r="BS14" s="20" t="s">
        <v>9</v>
      </c>
    </row>
    <row r="15" spans="1:73" ht="6.95" customHeight="1">
      <c r="B15" s="2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5"/>
      <c r="BE15" s="213"/>
      <c r="BS15" s="20" t="s">
        <v>6</v>
      </c>
    </row>
    <row r="16" spans="1:73" ht="14.45" customHeight="1">
      <c r="B16" s="24"/>
      <c r="C16" s="28"/>
      <c r="D16" s="32" t="s">
        <v>30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26</v>
      </c>
      <c r="AL16" s="28"/>
      <c r="AM16" s="28"/>
      <c r="AN16" s="30" t="s">
        <v>20</v>
      </c>
      <c r="AO16" s="28"/>
      <c r="AP16" s="28"/>
      <c r="AQ16" s="25"/>
      <c r="BE16" s="213"/>
      <c r="BS16" s="20" t="s">
        <v>6</v>
      </c>
    </row>
    <row r="17" spans="2:71" ht="18.399999999999999" customHeight="1">
      <c r="B17" s="24"/>
      <c r="C17" s="28"/>
      <c r="D17" s="28"/>
      <c r="E17" s="30" t="s">
        <v>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27</v>
      </c>
      <c r="AL17" s="28"/>
      <c r="AM17" s="28"/>
      <c r="AN17" s="30" t="s">
        <v>20</v>
      </c>
      <c r="AO17" s="28"/>
      <c r="AP17" s="28"/>
      <c r="AQ17" s="25"/>
      <c r="BE17" s="213"/>
      <c r="BS17" s="20" t="s">
        <v>31</v>
      </c>
    </row>
    <row r="18" spans="2:71" ht="6.95" customHeight="1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5"/>
      <c r="BE18" s="213"/>
      <c r="BS18" s="20" t="s">
        <v>32</v>
      </c>
    </row>
    <row r="19" spans="2:71" ht="14.45" customHeight="1">
      <c r="B19" s="24"/>
      <c r="C19" s="28"/>
      <c r="D19" s="32" t="s">
        <v>33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26</v>
      </c>
      <c r="AL19" s="28"/>
      <c r="AM19" s="28"/>
      <c r="AN19" s="30" t="s">
        <v>20</v>
      </c>
      <c r="AO19" s="28"/>
      <c r="AP19" s="28"/>
      <c r="AQ19" s="25"/>
      <c r="BE19" s="213"/>
      <c r="BS19" s="20" t="s">
        <v>32</v>
      </c>
    </row>
    <row r="20" spans="2:71" ht="18.399999999999999" customHeight="1">
      <c r="B20" s="24"/>
      <c r="C20" s="28"/>
      <c r="D20" s="28"/>
      <c r="E20" s="30" t="s">
        <v>34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27</v>
      </c>
      <c r="AL20" s="28"/>
      <c r="AM20" s="28"/>
      <c r="AN20" s="30" t="s">
        <v>20</v>
      </c>
      <c r="AO20" s="28"/>
      <c r="AP20" s="28"/>
      <c r="AQ20" s="25"/>
      <c r="BE20" s="213"/>
    </row>
    <row r="21" spans="2:71" ht="6.95" customHeight="1">
      <c r="B21" s="24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5"/>
      <c r="BE21" s="213"/>
    </row>
    <row r="22" spans="2:71" ht="15">
      <c r="B22" s="24"/>
      <c r="C22" s="28"/>
      <c r="D22" s="32" t="s">
        <v>35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5"/>
      <c r="BE22" s="213"/>
    </row>
    <row r="23" spans="2:71" ht="22.5" customHeight="1">
      <c r="B23" s="24"/>
      <c r="C23" s="28"/>
      <c r="D23" s="28"/>
      <c r="E23" s="219" t="s">
        <v>20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8"/>
      <c r="AP23" s="28"/>
      <c r="AQ23" s="25"/>
      <c r="BE23" s="213"/>
    </row>
    <row r="24" spans="2:71" ht="6.95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5"/>
      <c r="BE24" s="213"/>
    </row>
    <row r="25" spans="2:71" ht="6.95" customHeight="1">
      <c r="B25" s="24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5"/>
      <c r="BE25" s="213"/>
    </row>
    <row r="26" spans="2:71" ht="14.45" customHeight="1">
      <c r="B26" s="24"/>
      <c r="C26" s="28"/>
      <c r="D26" s="36" t="s">
        <v>36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20">
        <f>ROUND(AG87,2)</f>
        <v>0</v>
      </c>
      <c r="AL26" s="215"/>
      <c r="AM26" s="215"/>
      <c r="AN26" s="215"/>
      <c r="AO26" s="215"/>
      <c r="AP26" s="28"/>
      <c r="AQ26" s="25"/>
      <c r="BE26" s="213"/>
    </row>
    <row r="27" spans="2:71" ht="14.45" customHeight="1">
      <c r="B27" s="24"/>
      <c r="C27" s="28"/>
      <c r="D27" s="36" t="s">
        <v>37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20">
        <f>ROUND(AG91,2)</f>
        <v>0</v>
      </c>
      <c r="AL27" s="220"/>
      <c r="AM27" s="220"/>
      <c r="AN27" s="220"/>
      <c r="AO27" s="220"/>
      <c r="AP27" s="28"/>
      <c r="AQ27" s="25"/>
      <c r="BE27" s="213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13"/>
    </row>
    <row r="29" spans="2:71" s="1" customFormat="1" ht="25.9" customHeight="1">
      <c r="B29" s="37"/>
      <c r="C29" s="38"/>
      <c r="D29" s="40" t="s">
        <v>38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21">
        <f>ROUND(AK26+AK27,2)</f>
        <v>0</v>
      </c>
      <c r="AL29" s="222"/>
      <c r="AM29" s="222"/>
      <c r="AN29" s="222"/>
      <c r="AO29" s="222"/>
      <c r="AP29" s="38"/>
      <c r="AQ29" s="39"/>
      <c r="BE29" s="213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13"/>
    </row>
    <row r="31" spans="2:71" s="2" customFormat="1" ht="14.45" customHeight="1">
      <c r="B31" s="42"/>
      <c r="C31" s="43"/>
      <c r="D31" s="44" t="s">
        <v>39</v>
      </c>
      <c r="E31" s="43"/>
      <c r="F31" s="44" t="s">
        <v>40</v>
      </c>
      <c r="G31" s="43"/>
      <c r="H31" s="43"/>
      <c r="I31" s="43"/>
      <c r="J31" s="43"/>
      <c r="K31" s="43"/>
      <c r="L31" s="223">
        <v>0.2</v>
      </c>
      <c r="M31" s="224"/>
      <c r="N31" s="224"/>
      <c r="O31" s="224"/>
      <c r="P31" s="43"/>
      <c r="Q31" s="43"/>
      <c r="R31" s="43"/>
      <c r="S31" s="43"/>
      <c r="T31" s="46" t="s">
        <v>41</v>
      </c>
      <c r="U31" s="43"/>
      <c r="V31" s="43"/>
      <c r="W31" s="225">
        <f>ROUND(AZ87+SUM(CD92:CD96),2)</f>
        <v>0</v>
      </c>
      <c r="X31" s="224"/>
      <c r="Y31" s="224"/>
      <c r="Z31" s="224"/>
      <c r="AA31" s="224"/>
      <c r="AB31" s="224"/>
      <c r="AC31" s="224"/>
      <c r="AD31" s="224"/>
      <c r="AE31" s="224"/>
      <c r="AF31" s="43"/>
      <c r="AG31" s="43"/>
      <c r="AH31" s="43"/>
      <c r="AI31" s="43"/>
      <c r="AJ31" s="43"/>
      <c r="AK31" s="225">
        <f>ROUND(AV87+SUM(BY92:BY96),2)</f>
        <v>0</v>
      </c>
      <c r="AL31" s="224"/>
      <c r="AM31" s="224"/>
      <c r="AN31" s="224"/>
      <c r="AO31" s="224"/>
      <c r="AP31" s="43"/>
      <c r="AQ31" s="47"/>
      <c r="BE31" s="213"/>
    </row>
    <row r="32" spans="2:71" s="2" customFormat="1" ht="14.45" customHeight="1">
      <c r="B32" s="42"/>
      <c r="C32" s="43"/>
      <c r="D32" s="43"/>
      <c r="E32" s="43"/>
      <c r="F32" s="44" t="s">
        <v>42</v>
      </c>
      <c r="G32" s="43"/>
      <c r="H32" s="43"/>
      <c r="I32" s="43"/>
      <c r="J32" s="43"/>
      <c r="K32" s="43"/>
      <c r="L32" s="223">
        <v>0.2</v>
      </c>
      <c r="M32" s="224"/>
      <c r="N32" s="224"/>
      <c r="O32" s="224"/>
      <c r="P32" s="43"/>
      <c r="Q32" s="43"/>
      <c r="R32" s="43"/>
      <c r="S32" s="43"/>
      <c r="T32" s="46" t="s">
        <v>41</v>
      </c>
      <c r="U32" s="43"/>
      <c r="V32" s="43"/>
      <c r="W32" s="225">
        <f>ROUND(BA87+SUM(CE92:CE96),2)</f>
        <v>0</v>
      </c>
      <c r="X32" s="224"/>
      <c r="Y32" s="224"/>
      <c r="Z32" s="224"/>
      <c r="AA32" s="224"/>
      <c r="AB32" s="224"/>
      <c r="AC32" s="224"/>
      <c r="AD32" s="224"/>
      <c r="AE32" s="224"/>
      <c r="AF32" s="43"/>
      <c r="AG32" s="43"/>
      <c r="AH32" s="43"/>
      <c r="AI32" s="43"/>
      <c r="AJ32" s="43"/>
      <c r="AK32" s="225">
        <f>ROUND(AW87+SUM(BZ92:BZ96),2)</f>
        <v>0</v>
      </c>
      <c r="AL32" s="224"/>
      <c r="AM32" s="224"/>
      <c r="AN32" s="224"/>
      <c r="AO32" s="224"/>
      <c r="AP32" s="43"/>
      <c r="AQ32" s="47"/>
      <c r="BE32" s="213"/>
    </row>
    <row r="33" spans="2:57" s="2" customFormat="1" ht="14.45" hidden="1" customHeight="1">
      <c r="B33" s="42"/>
      <c r="C33" s="43"/>
      <c r="D33" s="43"/>
      <c r="E33" s="43"/>
      <c r="F33" s="44" t="s">
        <v>43</v>
      </c>
      <c r="G33" s="43"/>
      <c r="H33" s="43"/>
      <c r="I33" s="43"/>
      <c r="J33" s="43"/>
      <c r="K33" s="43"/>
      <c r="L33" s="223">
        <v>0.2</v>
      </c>
      <c r="M33" s="224"/>
      <c r="N33" s="224"/>
      <c r="O33" s="224"/>
      <c r="P33" s="43"/>
      <c r="Q33" s="43"/>
      <c r="R33" s="43"/>
      <c r="S33" s="43"/>
      <c r="T33" s="46" t="s">
        <v>41</v>
      </c>
      <c r="U33" s="43"/>
      <c r="V33" s="43"/>
      <c r="W33" s="225">
        <f>ROUND(BB87+SUM(CF92:CF96),2)</f>
        <v>0</v>
      </c>
      <c r="X33" s="224"/>
      <c r="Y33" s="224"/>
      <c r="Z33" s="224"/>
      <c r="AA33" s="224"/>
      <c r="AB33" s="224"/>
      <c r="AC33" s="224"/>
      <c r="AD33" s="224"/>
      <c r="AE33" s="224"/>
      <c r="AF33" s="43"/>
      <c r="AG33" s="43"/>
      <c r="AH33" s="43"/>
      <c r="AI33" s="43"/>
      <c r="AJ33" s="43"/>
      <c r="AK33" s="225">
        <v>0</v>
      </c>
      <c r="AL33" s="224"/>
      <c r="AM33" s="224"/>
      <c r="AN33" s="224"/>
      <c r="AO33" s="224"/>
      <c r="AP33" s="43"/>
      <c r="AQ33" s="47"/>
      <c r="BE33" s="213"/>
    </row>
    <row r="34" spans="2:57" s="2" customFormat="1" ht="14.45" hidden="1" customHeight="1">
      <c r="B34" s="42"/>
      <c r="C34" s="43"/>
      <c r="D34" s="43"/>
      <c r="E34" s="43"/>
      <c r="F34" s="44" t="s">
        <v>44</v>
      </c>
      <c r="G34" s="43"/>
      <c r="H34" s="43"/>
      <c r="I34" s="43"/>
      <c r="J34" s="43"/>
      <c r="K34" s="43"/>
      <c r="L34" s="223">
        <v>0.2</v>
      </c>
      <c r="M34" s="224"/>
      <c r="N34" s="224"/>
      <c r="O34" s="224"/>
      <c r="P34" s="43"/>
      <c r="Q34" s="43"/>
      <c r="R34" s="43"/>
      <c r="S34" s="43"/>
      <c r="T34" s="46" t="s">
        <v>41</v>
      </c>
      <c r="U34" s="43"/>
      <c r="V34" s="43"/>
      <c r="W34" s="225">
        <f>ROUND(BC87+SUM(CG92:CG96),2)</f>
        <v>0</v>
      </c>
      <c r="X34" s="224"/>
      <c r="Y34" s="224"/>
      <c r="Z34" s="224"/>
      <c r="AA34" s="224"/>
      <c r="AB34" s="224"/>
      <c r="AC34" s="224"/>
      <c r="AD34" s="224"/>
      <c r="AE34" s="224"/>
      <c r="AF34" s="43"/>
      <c r="AG34" s="43"/>
      <c r="AH34" s="43"/>
      <c r="AI34" s="43"/>
      <c r="AJ34" s="43"/>
      <c r="AK34" s="225">
        <v>0</v>
      </c>
      <c r="AL34" s="224"/>
      <c r="AM34" s="224"/>
      <c r="AN34" s="224"/>
      <c r="AO34" s="224"/>
      <c r="AP34" s="43"/>
      <c r="AQ34" s="47"/>
      <c r="BE34" s="213"/>
    </row>
    <row r="35" spans="2:57" s="2" customFormat="1" ht="14.45" hidden="1" customHeight="1">
      <c r="B35" s="42"/>
      <c r="C35" s="43"/>
      <c r="D35" s="43"/>
      <c r="E35" s="43"/>
      <c r="F35" s="44" t="s">
        <v>45</v>
      </c>
      <c r="G35" s="43"/>
      <c r="H35" s="43"/>
      <c r="I35" s="43"/>
      <c r="J35" s="43"/>
      <c r="K35" s="43"/>
      <c r="L35" s="223">
        <v>0</v>
      </c>
      <c r="M35" s="224"/>
      <c r="N35" s="224"/>
      <c r="O35" s="224"/>
      <c r="P35" s="43"/>
      <c r="Q35" s="43"/>
      <c r="R35" s="43"/>
      <c r="S35" s="43"/>
      <c r="T35" s="46" t="s">
        <v>41</v>
      </c>
      <c r="U35" s="43"/>
      <c r="V35" s="43"/>
      <c r="W35" s="225">
        <f>ROUND(BD87+SUM(CH92:CH96),2)</f>
        <v>0</v>
      </c>
      <c r="X35" s="224"/>
      <c r="Y35" s="224"/>
      <c r="Z35" s="224"/>
      <c r="AA35" s="224"/>
      <c r="AB35" s="224"/>
      <c r="AC35" s="224"/>
      <c r="AD35" s="224"/>
      <c r="AE35" s="224"/>
      <c r="AF35" s="43"/>
      <c r="AG35" s="43"/>
      <c r="AH35" s="43"/>
      <c r="AI35" s="43"/>
      <c r="AJ35" s="43"/>
      <c r="AK35" s="225">
        <v>0</v>
      </c>
      <c r="AL35" s="224"/>
      <c r="AM35" s="224"/>
      <c r="AN35" s="224"/>
      <c r="AO35" s="224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47</v>
      </c>
      <c r="U37" s="50"/>
      <c r="V37" s="50"/>
      <c r="W37" s="50"/>
      <c r="X37" s="226" t="s">
        <v>48</v>
      </c>
      <c r="Y37" s="227"/>
      <c r="Z37" s="227"/>
      <c r="AA37" s="227"/>
      <c r="AB37" s="227"/>
      <c r="AC37" s="50"/>
      <c r="AD37" s="50"/>
      <c r="AE37" s="50"/>
      <c r="AF37" s="50"/>
      <c r="AG37" s="50"/>
      <c r="AH37" s="50"/>
      <c r="AI37" s="50"/>
      <c r="AJ37" s="50"/>
      <c r="AK37" s="228">
        <f>SUM(AK29:AK35)</f>
        <v>0</v>
      </c>
      <c r="AL37" s="227"/>
      <c r="AM37" s="227"/>
      <c r="AN37" s="227"/>
      <c r="AO37" s="229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5"/>
    </row>
    <row r="40" spans="2:57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5"/>
    </row>
    <row r="41" spans="2:57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5"/>
    </row>
    <row r="42" spans="2:57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5"/>
    </row>
    <row r="43" spans="2:57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5"/>
    </row>
    <row r="44" spans="2:57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5"/>
    </row>
    <row r="45" spans="2:57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5"/>
    </row>
    <row r="46" spans="2:57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5"/>
    </row>
    <row r="47" spans="2:57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5"/>
    </row>
    <row r="48" spans="2:57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</row>
    <row r="49" spans="2:43" s="1" customFormat="1" ht="15">
      <c r="B49" s="37"/>
      <c r="C49" s="38"/>
      <c r="D49" s="52" t="s">
        <v>49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50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4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5"/>
    </row>
    <row r="51" spans="2:43">
      <c r="B51" s="24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5"/>
    </row>
    <row r="52" spans="2:43">
      <c r="B52" s="24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5"/>
    </row>
    <row r="53" spans="2:43">
      <c r="B53" s="24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5"/>
    </row>
    <row r="54" spans="2:43">
      <c r="B54" s="24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5"/>
    </row>
    <row r="55" spans="2:43">
      <c r="B55" s="24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5"/>
    </row>
    <row r="56" spans="2:43">
      <c r="B56" s="24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5"/>
    </row>
    <row r="57" spans="2:43">
      <c r="B57" s="24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5"/>
    </row>
    <row r="58" spans="2:43" s="1" customFormat="1" ht="15">
      <c r="B58" s="37"/>
      <c r="C58" s="38"/>
      <c r="D58" s="57" t="s">
        <v>51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52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51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52</v>
      </c>
      <c r="AN58" s="58"/>
      <c r="AO58" s="60"/>
      <c r="AP58" s="38"/>
      <c r="AQ58" s="39"/>
    </row>
    <row r="59" spans="2:43"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5"/>
    </row>
    <row r="60" spans="2:43" s="1" customFormat="1" ht="15">
      <c r="B60" s="37"/>
      <c r="C60" s="38"/>
      <c r="D60" s="52" t="s">
        <v>53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54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4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5"/>
    </row>
    <row r="62" spans="2:43">
      <c r="B62" s="24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5"/>
    </row>
    <row r="63" spans="2:43">
      <c r="B63" s="24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5"/>
    </row>
    <row r="64" spans="2:43">
      <c r="B64" s="24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5"/>
    </row>
    <row r="65" spans="2:43">
      <c r="B65" s="24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5"/>
    </row>
    <row r="66" spans="2:43">
      <c r="B66" s="24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5"/>
    </row>
    <row r="67" spans="2:43">
      <c r="B67" s="24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5"/>
    </row>
    <row r="68" spans="2:43">
      <c r="B68" s="24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5"/>
    </row>
    <row r="69" spans="2:43" s="1" customFormat="1" ht="15">
      <c r="B69" s="37"/>
      <c r="C69" s="38"/>
      <c r="D69" s="57" t="s">
        <v>51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52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51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52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10" t="s">
        <v>55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39"/>
    </row>
    <row r="77" spans="2:43" s="3" customFormat="1" ht="14.45" customHeight="1">
      <c r="B77" s="67"/>
      <c r="C77" s="32" t="s">
        <v>14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B201601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17</v>
      </c>
      <c r="D78" s="72"/>
      <c r="E78" s="72"/>
      <c r="F78" s="72"/>
      <c r="G78" s="72"/>
      <c r="H78" s="72"/>
      <c r="I78" s="72"/>
      <c r="J78" s="72"/>
      <c r="K78" s="72"/>
      <c r="L78" s="230" t="str">
        <f>K6</f>
        <v>Obnova kultúrneho domu Zrkadlový Háj v Petržalke</v>
      </c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  <c r="AA78" s="231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2" t="s">
        <v>22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24</v>
      </c>
      <c r="AJ80" s="38"/>
      <c r="AK80" s="38"/>
      <c r="AL80" s="38"/>
      <c r="AM80" s="75" t="str">
        <f>IF(AN8= "","",AN8)</f>
        <v/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2" t="s">
        <v>25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30</v>
      </c>
      <c r="AJ82" s="38"/>
      <c r="AK82" s="38"/>
      <c r="AL82" s="38"/>
      <c r="AM82" s="232" t="str">
        <f>IF(E17="","",E17)</f>
        <v xml:space="preserve"> </v>
      </c>
      <c r="AN82" s="232"/>
      <c r="AO82" s="232"/>
      <c r="AP82" s="232"/>
      <c r="AQ82" s="39"/>
      <c r="AS82" s="233" t="s">
        <v>56</v>
      </c>
      <c r="AT82" s="234"/>
      <c r="AU82" s="76"/>
      <c r="AV82" s="76"/>
      <c r="AW82" s="76"/>
      <c r="AX82" s="76"/>
      <c r="AY82" s="76"/>
      <c r="AZ82" s="76"/>
      <c r="BA82" s="76"/>
      <c r="BB82" s="76"/>
      <c r="BC82" s="76"/>
      <c r="BD82" s="77"/>
    </row>
    <row r="83" spans="1:89" s="1" customFormat="1" ht="15">
      <c r="B83" s="37"/>
      <c r="C83" s="32" t="s">
        <v>28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33</v>
      </c>
      <c r="AJ83" s="38"/>
      <c r="AK83" s="38"/>
      <c r="AL83" s="38"/>
      <c r="AM83" s="232" t="str">
        <f>IF(E20="","",E20)</f>
        <v>Ing. Dana Vavrincová</v>
      </c>
      <c r="AN83" s="232"/>
      <c r="AO83" s="232"/>
      <c r="AP83" s="232"/>
      <c r="AQ83" s="39"/>
      <c r="AS83" s="235"/>
      <c r="AT83" s="236"/>
      <c r="AU83" s="78"/>
      <c r="AV83" s="78"/>
      <c r="AW83" s="78"/>
      <c r="AX83" s="78"/>
      <c r="AY83" s="78"/>
      <c r="AZ83" s="78"/>
      <c r="BA83" s="78"/>
      <c r="BB83" s="78"/>
      <c r="BC83" s="78"/>
      <c r="BD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37"/>
      <c r="AT84" s="238"/>
      <c r="AU84" s="38"/>
      <c r="AV84" s="38"/>
      <c r="AW84" s="38"/>
      <c r="AX84" s="38"/>
      <c r="AY84" s="38"/>
      <c r="AZ84" s="38"/>
      <c r="BA84" s="38"/>
      <c r="BB84" s="38"/>
      <c r="BC84" s="38"/>
      <c r="BD84" s="80"/>
    </row>
    <row r="85" spans="1:89" s="1" customFormat="1" ht="29.25" customHeight="1">
      <c r="B85" s="37"/>
      <c r="C85" s="239" t="s">
        <v>57</v>
      </c>
      <c r="D85" s="240"/>
      <c r="E85" s="240"/>
      <c r="F85" s="240"/>
      <c r="G85" s="240"/>
      <c r="H85" s="81"/>
      <c r="I85" s="241" t="s">
        <v>58</v>
      </c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1" t="s">
        <v>59</v>
      </c>
      <c r="AH85" s="240"/>
      <c r="AI85" s="240"/>
      <c r="AJ85" s="240"/>
      <c r="AK85" s="240"/>
      <c r="AL85" s="240"/>
      <c r="AM85" s="240"/>
      <c r="AN85" s="241" t="s">
        <v>60</v>
      </c>
      <c r="AO85" s="240"/>
      <c r="AP85" s="242"/>
      <c r="AQ85" s="39"/>
      <c r="AS85" s="82" t="s">
        <v>61</v>
      </c>
      <c r="AT85" s="83" t="s">
        <v>62</v>
      </c>
      <c r="AU85" s="83" t="s">
        <v>63</v>
      </c>
      <c r="AV85" s="83" t="s">
        <v>64</v>
      </c>
      <c r="AW85" s="83" t="s">
        <v>65</v>
      </c>
      <c r="AX85" s="83" t="s">
        <v>66</v>
      </c>
      <c r="AY85" s="83" t="s">
        <v>67</v>
      </c>
      <c r="AZ85" s="83" t="s">
        <v>68</v>
      </c>
      <c r="BA85" s="83" t="s">
        <v>69</v>
      </c>
      <c r="BB85" s="83" t="s">
        <v>70</v>
      </c>
      <c r="BC85" s="83" t="s">
        <v>71</v>
      </c>
      <c r="BD85" s="84" t="s">
        <v>72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6" t="s">
        <v>73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53">
        <f>ROUND(SUM(AG88:AG89),2)</f>
        <v>0</v>
      </c>
      <c r="AH87" s="253"/>
      <c r="AI87" s="253"/>
      <c r="AJ87" s="253"/>
      <c r="AK87" s="253"/>
      <c r="AL87" s="253"/>
      <c r="AM87" s="253"/>
      <c r="AN87" s="254">
        <f>SUM(AG87,AT87)</f>
        <v>0</v>
      </c>
      <c r="AO87" s="254"/>
      <c r="AP87" s="254"/>
      <c r="AQ87" s="73"/>
      <c r="AS87" s="88">
        <f>ROUND(SUM(AS88:AS89),2)</f>
        <v>0</v>
      </c>
      <c r="AT87" s="89">
        <f>ROUND(SUM(AV87:AW87),2)</f>
        <v>0</v>
      </c>
      <c r="AU87" s="90">
        <f>ROUND(SUM(AU88:AU89),5)</f>
        <v>0</v>
      </c>
      <c r="AV87" s="89">
        <f>ROUND(AZ87*L31,2)</f>
        <v>0</v>
      </c>
      <c r="AW87" s="89">
        <f>ROUND(BA87*L32,2)</f>
        <v>0</v>
      </c>
      <c r="AX87" s="89">
        <f>ROUND(BB87*L31,2)</f>
        <v>0</v>
      </c>
      <c r="AY87" s="89">
        <f>ROUND(BC87*L32,2)</f>
        <v>0</v>
      </c>
      <c r="AZ87" s="89">
        <f>ROUND(SUM(AZ88:AZ89),2)</f>
        <v>0</v>
      </c>
      <c r="BA87" s="89">
        <f>ROUND(SUM(BA88:BA89),2)</f>
        <v>0</v>
      </c>
      <c r="BB87" s="89">
        <f>ROUND(SUM(BB88:BB89),2)</f>
        <v>0</v>
      </c>
      <c r="BC87" s="89">
        <f>ROUND(SUM(BC88:BC89),2)</f>
        <v>0</v>
      </c>
      <c r="BD87" s="91">
        <f>ROUND(SUM(BD88:BD89),2)</f>
        <v>0</v>
      </c>
      <c r="BS87" s="92" t="s">
        <v>74</v>
      </c>
      <c r="BT87" s="92" t="s">
        <v>75</v>
      </c>
      <c r="BU87" s="93" t="s">
        <v>76</v>
      </c>
      <c r="BV87" s="92" t="s">
        <v>77</v>
      </c>
      <c r="BW87" s="92" t="s">
        <v>78</v>
      </c>
      <c r="BX87" s="92" t="s">
        <v>79</v>
      </c>
    </row>
    <row r="88" spans="1:89" s="5" customFormat="1" ht="22.5" customHeight="1">
      <c r="A88" s="94" t="s">
        <v>80</v>
      </c>
      <c r="B88" s="95"/>
      <c r="C88" s="96"/>
      <c r="D88" s="245" t="s">
        <v>81</v>
      </c>
      <c r="E88" s="245"/>
      <c r="F88" s="245"/>
      <c r="G88" s="245"/>
      <c r="H88" s="245"/>
      <c r="I88" s="97"/>
      <c r="J88" s="245" t="s">
        <v>82</v>
      </c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  <c r="AA88" s="245"/>
      <c r="AB88" s="245"/>
      <c r="AC88" s="245"/>
      <c r="AD88" s="245"/>
      <c r="AE88" s="245"/>
      <c r="AF88" s="245"/>
      <c r="AG88" s="243">
        <f>'1a - Zateplenie strechy'!M30</f>
        <v>0</v>
      </c>
      <c r="AH88" s="244"/>
      <c r="AI88" s="244"/>
      <c r="AJ88" s="244"/>
      <c r="AK88" s="244"/>
      <c r="AL88" s="244"/>
      <c r="AM88" s="244"/>
      <c r="AN88" s="243">
        <f>SUM(AG88,AT88)</f>
        <v>0</v>
      </c>
      <c r="AO88" s="244"/>
      <c r="AP88" s="244"/>
      <c r="AQ88" s="98"/>
      <c r="AS88" s="99">
        <f>'1a - Zateplenie strechy'!M28</f>
        <v>0</v>
      </c>
      <c r="AT88" s="100">
        <f>ROUND(SUM(AV88:AW88),2)</f>
        <v>0</v>
      </c>
      <c r="AU88" s="101">
        <f>'1a - Zateplenie strechy'!W124</f>
        <v>0</v>
      </c>
      <c r="AV88" s="100">
        <f>'1a - Zateplenie strechy'!M32</f>
        <v>0</v>
      </c>
      <c r="AW88" s="100">
        <f>'1a - Zateplenie strechy'!M33</f>
        <v>0</v>
      </c>
      <c r="AX88" s="100">
        <f>'1a - Zateplenie strechy'!M34</f>
        <v>0</v>
      </c>
      <c r="AY88" s="100">
        <f>'1a - Zateplenie strechy'!M35</f>
        <v>0</v>
      </c>
      <c r="AZ88" s="100">
        <f>'1a - Zateplenie strechy'!H32</f>
        <v>0</v>
      </c>
      <c r="BA88" s="100">
        <f>'1a - Zateplenie strechy'!H33</f>
        <v>0</v>
      </c>
      <c r="BB88" s="100">
        <f>'1a - Zateplenie strechy'!H34</f>
        <v>0</v>
      </c>
      <c r="BC88" s="100">
        <f>'1a - Zateplenie strechy'!H35</f>
        <v>0</v>
      </c>
      <c r="BD88" s="102">
        <f>'1a - Zateplenie strechy'!H36</f>
        <v>0</v>
      </c>
      <c r="BT88" s="103" t="s">
        <v>83</v>
      </c>
      <c r="BV88" s="103" t="s">
        <v>77</v>
      </c>
      <c r="BW88" s="103" t="s">
        <v>84</v>
      </c>
      <c r="BX88" s="103" t="s">
        <v>78</v>
      </c>
    </row>
    <row r="89" spans="1:89" s="5" customFormat="1" ht="22.5" customHeight="1">
      <c r="A89" s="94" t="s">
        <v>80</v>
      </c>
      <c r="B89" s="95"/>
      <c r="C89" s="96"/>
      <c r="D89" s="245" t="s">
        <v>85</v>
      </c>
      <c r="E89" s="245"/>
      <c r="F89" s="245"/>
      <c r="G89" s="245"/>
      <c r="H89" s="245"/>
      <c r="I89" s="97"/>
      <c r="J89" s="245" t="s">
        <v>86</v>
      </c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3">
        <f>'2a - Zateplenie časti fas...'!M30</f>
        <v>0</v>
      </c>
      <c r="AH89" s="244"/>
      <c r="AI89" s="244"/>
      <c r="AJ89" s="244"/>
      <c r="AK89" s="244"/>
      <c r="AL89" s="244"/>
      <c r="AM89" s="244"/>
      <c r="AN89" s="243">
        <f>SUM(AG89,AT89)</f>
        <v>0</v>
      </c>
      <c r="AO89" s="244"/>
      <c r="AP89" s="244"/>
      <c r="AQ89" s="98"/>
      <c r="AS89" s="104">
        <f>'2a - Zateplenie časti fas...'!M28</f>
        <v>0</v>
      </c>
      <c r="AT89" s="105">
        <f>ROUND(SUM(AV89:AW89),2)</f>
        <v>0</v>
      </c>
      <c r="AU89" s="106">
        <f>'2a - Zateplenie časti fas...'!W119</f>
        <v>0</v>
      </c>
      <c r="AV89" s="105">
        <f>'2a - Zateplenie časti fas...'!M32</f>
        <v>0</v>
      </c>
      <c r="AW89" s="105">
        <f>'2a - Zateplenie časti fas...'!M33</f>
        <v>0</v>
      </c>
      <c r="AX89" s="105">
        <f>'2a - Zateplenie časti fas...'!M34</f>
        <v>0</v>
      </c>
      <c r="AY89" s="105">
        <f>'2a - Zateplenie časti fas...'!M35</f>
        <v>0</v>
      </c>
      <c r="AZ89" s="105">
        <f>'2a - Zateplenie časti fas...'!H32</f>
        <v>0</v>
      </c>
      <c r="BA89" s="105">
        <f>'2a - Zateplenie časti fas...'!H33</f>
        <v>0</v>
      </c>
      <c r="BB89" s="105">
        <f>'2a - Zateplenie časti fas...'!H34</f>
        <v>0</v>
      </c>
      <c r="BC89" s="105">
        <f>'2a - Zateplenie časti fas...'!H35</f>
        <v>0</v>
      </c>
      <c r="BD89" s="107">
        <f>'2a - Zateplenie časti fas...'!H36</f>
        <v>0</v>
      </c>
      <c r="BT89" s="103" t="s">
        <v>83</v>
      </c>
      <c r="BV89" s="103" t="s">
        <v>77</v>
      </c>
      <c r="BW89" s="103" t="s">
        <v>87</v>
      </c>
      <c r="BX89" s="103" t="s">
        <v>78</v>
      </c>
    </row>
    <row r="90" spans="1:89">
      <c r="B90" s="24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5"/>
    </row>
    <row r="91" spans="1:89" s="1" customFormat="1" ht="30" customHeight="1">
      <c r="B91" s="37"/>
      <c r="C91" s="86" t="s">
        <v>88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54">
        <f>ROUND(SUM(AG92:AG95),2)</f>
        <v>0</v>
      </c>
      <c r="AH91" s="254"/>
      <c r="AI91" s="254"/>
      <c r="AJ91" s="254"/>
      <c r="AK91" s="254"/>
      <c r="AL91" s="254"/>
      <c r="AM91" s="254"/>
      <c r="AN91" s="254">
        <f>ROUND(SUM(AN92:AN95),2)</f>
        <v>0</v>
      </c>
      <c r="AO91" s="254"/>
      <c r="AP91" s="254"/>
      <c r="AQ91" s="39"/>
      <c r="AS91" s="82" t="s">
        <v>89</v>
      </c>
      <c r="AT91" s="83" t="s">
        <v>90</v>
      </c>
      <c r="AU91" s="83" t="s">
        <v>39</v>
      </c>
      <c r="AV91" s="84" t="s">
        <v>62</v>
      </c>
    </row>
    <row r="92" spans="1:89" s="1" customFormat="1" ht="19.899999999999999" customHeight="1">
      <c r="B92" s="37"/>
      <c r="C92" s="38"/>
      <c r="D92" s="108" t="s">
        <v>91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246">
        <f>ROUND(AG87*AS92,2)</f>
        <v>0</v>
      </c>
      <c r="AH92" s="247"/>
      <c r="AI92" s="247"/>
      <c r="AJ92" s="247"/>
      <c r="AK92" s="247"/>
      <c r="AL92" s="247"/>
      <c r="AM92" s="247"/>
      <c r="AN92" s="247">
        <f>ROUND(AG92+AV92,2)</f>
        <v>0</v>
      </c>
      <c r="AO92" s="247"/>
      <c r="AP92" s="247"/>
      <c r="AQ92" s="39"/>
      <c r="AS92" s="109">
        <v>0</v>
      </c>
      <c r="AT92" s="110" t="s">
        <v>92</v>
      </c>
      <c r="AU92" s="110" t="s">
        <v>40</v>
      </c>
      <c r="AV92" s="111">
        <f>ROUND(IF(AU92="základná",AG92*L31,IF(AU92="znížená",AG92*L32,0)),2)</f>
        <v>0</v>
      </c>
      <c r="BV92" s="20" t="s">
        <v>93</v>
      </c>
      <c r="BY92" s="112">
        <f>IF(AU92="základná",AV92,0)</f>
        <v>0</v>
      </c>
      <c r="BZ92" s="112">
        <f>IF(AU92="znížená",AV92,0)</f>
        <v>0</v>
      </c>
      <c r="CA92" s="112">
        <v>0</v>
      </c>
      <c r="CB92" s="112">
        <v>0</v>
      </c>
      <c r="CC92" s="112">
        <v>0</v>
      </c>
      <c r="CD92" s="112">
        <f>IF(AU92="základná",AG92,0)</f>
        <v>0</v>
      </c>
      <c r="CE92" s="112">
        <f>IF(AU92="znížená",AG92,0)</f>
        <v>0</v>
      </c>
      <c r="CF92" s="112">
        <f>IF(AU92="zákl. prenesená",AG92,0)</f>
        <v>0</v>
      </c>
      <c r="CG92" s="112">
        <f>IF(AU92="zníž. prenesená",AG92,0)</f>
        <v>0</v>
      </c>
      <c r="CH92" s="112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>x</v>
      </c>
    </row>
    <row r="93" spans="1:89" s="1" customFormat="1" ht="19.899999999999999" customHeight="1">
      <c r="B93" s="37"/>
      <c r="C93" s="38"/>
      <c r="D93" s="251" t="s">
        <v>94</v>
      </c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38"/>
      <c r="AD93" s="38"/>
      <c r="AE93" s="38"/>
      <c r="AF93" s="38"/>
      <c r="AG93" s="246">
        <f>AG87*AS93</f>
        <v>0</v>
      </c>
      <c r="AH93" s="247"/>
      <c r="AI93" s="247"/>
      <c r="AJ93" s="247"/>
      <c r="AK93" s="247"/>
      <c r="AL93" s="247"/>
      <c r="AM93" s="247"/>
      <c r="AN93" s="247">
        <f>AG93+AV93</f>
        <v>0</v>
      </c>
      <c r="AO93" s="247"/>
      <c r="AP93" s="247"/>
      <c r="AQ93" s="39"/>
      <c r="AS93" s="113">
        <v>0</v>
      </c>
      <c r="AT93" s="114" t="s">
        <v>92</v>
      </c>
      <c r="AU93" s="114" t="s">
        <v>40</v>
      </c>
      <c r="AV93" s="115">
        <f>ROUND(IF(AU93="nulová",0,IF(OR(AU93="základná",AU93="zákl. prenesená"),AG93*L31,AG93*L32)),2)</f>
        <v>0</v>
      </c>
      <c r="BV93" s="20" t="s">
        <v>95</v>
      </c>
      <c r="BY93" s="112">
        <f>IF(AU93="základná",AV93,0)</f>
        <v>0</v>
      </c>
      <c r="BZ93" s="112">
        <f>IF(AU93="znížená",AV93,0)</f>
        <v>0</v>
      </c>
      <c r="CA93" s="112">
        <f>IF(AU93="zákl. prenesená",AV93,0)</f>
        <v>0</v>
      </c>
      <c r="CB93" s="112">
        <f>IF(AU93="zníž. prenesená",AV93,0)</f>
        <v>0</v>
      </c>
      <c r="CC93" s="112">
        <f>IF(AU93="nulová",AV93,0)</f>
        <v>0</v>
      </c>
      <c r="CD93" s="112">
        <f>IF(AU93="základná",AG93,0)</f>
        <v>0</v>
      </c>
      <c r="CE93" s="112">
        <f>IF(AU93="znížená",AG93,0)</f>
        <v>0</v>
      </c>
      <c r="CF93" s="112">
        <f>IF(AU93="zákl. prenesená",AG93,0)</f>
        <v>0</v>
      </c>
      <c r="CG93" s="112">
        <f>IF(AU93="zníž. prenesená",AG93,0)</f>
        <v>0</v>
      </c>
      <c r="CH93" s="112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7"/>
      <c r="C94" s="38"/>
      <c r="D94" s="251" t="s">
        <v>94</v>
      </c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38"/>
      <c r="AD94" s="38"/>
      <c r="AE94" s="38"/>
      <c r="AF94" s="38"/>
      <c r="AG94" s="246">
        <f>AG87*AS94</f>
        <v>0</v>
      </c>
      <c r="AH94" s="247"/>
      <c r="AI94" s="247"/>
      <c r="AJ94" s="247"/>
      <c r="AK94" s="247"/>
      <c r="AL94" s="247"/>
      <c r="AM94" s="247"/>
      <c r="AN94" s="247">
        <f>AG94+AV94</f>
        <v>0</v>
      </c>
      <c r="AO94" s="247"/>
      <c r="AP94" s="247"/>
      <c r="AQ94" s="39"/>
      <c r="AS94" s="113">
        <v>0</v>
      </c>
      <c r="AT94" s="114" t="s">
        <v>92</v>
      </c>
      <c r="AU94" s="114" t="s">
        <v>40</v>
      </c>
      <c r="AV94" s="115">
        <f>ROUND(IF(AU94="nulová",0,IF(OR(AU94="základná",AU94="zákl. prenesená"),AG94*L31,AG94*L32)),2)</f>
        <v>0</v>
      </c>
      <c r="BV94" s="20" t="s">
        <v>95</v>
      </c>
      <c r="BY94" s="112">
        <f>IF(AU94="základná",AV94,0)</f>
        <v>0</v>
      </c>
      <c r="BZ94" s="112">
        <f>IF(AU94="znížená",AV94,0)</f>
        <v>0</v>
      </c>
      <c r="CA94" s="112">
        <f>IF(AU94="zákl. prenesená",AV94,0)</f>
        <v>0</v>
      </c>
      <c r="CB94" s="112">
        <f>IF(AU94="zníž. prenesená",AV94,0)</f>
        <v>0</v>
      </c>
      <c r="CC94" s="112">
        <f>IF(AU94="nulová",AV94,0)</f>
        <v>0</v>
      </c>
      <c r="CD94" s="112">
        <f>IF(AU94="základná",AG94,0)</f>
        <v>0</v>
      </c>
      <c r="CE94" s="112">
        <f>IF(AU94="znížená",AG94,0)</f>
        <v>0</v>
      </c>
      <c r="CF94" s="112">
        <f>IF(AU94="zákl. prenesená",AG94,0)</f>
        <v>0</v>
      </c>
      <c r="CG94" s="112">
        <f>IF(AU94="zníž. prenesená",AG94,0)</f>
        <v>0</v>
      </c>
      <c r="CH94" s="112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9.899999999999999" customHeight="1">
      <c r="B95" s="37"/>
      <c r="C95" s="38"/>
      <c r="D95" s="251" t="s">
        <v>94</v>
      </c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38"/>
      <c r="AD95" s="38"/>
      <c r="AE95" s="38"/>
      <c r="AF95" s="38"/>
      <c r="AG95" s="246">
        <f>AG87*AS95</f>
        <v>0</v>
      </c>
      <c r="AH95" s="247"/>
      <c r="AI95" s="247"/>
      <c r="AJ95" s="247"/>
      <c r="AK95" s="247"/>
      <c r="AL95" s="247"/>
      <c r="AM95" s="247"/>
      <c r="AN95" s="247">
        <f>AG95+AV95</f>
        <v>0</v>
      </c>
      <c r="AO95" s="247"/>
      <c r="AP95" s="247"/>
      <c r="AQ95" s="39"/>
      <c r="AS95" s="116">
        <v>0</v>
      </c>
      <c r="AT95" s="117" t="s">
        <v>92</v>
      </c>
      <c r="AU95" s="117" t="s">
        <v>40</v>
      </c>
      <c r="AV95" s="118">
        <f>ROUND(IF(AU95="nulová",0,IF(OR(AU95="základná",AU95="zákl. prenesená"),AG95*L31,AG95*L32)),2)</f>
        <v>0</v>
      </c>
      <c r="BV95" s="20" t="s">
        <v>95</v>
      </c>
      <c r="BY95" s="112">
        <f>IF(AU95="základná",AV95,0)</f>
        <v>0</v>
      </c>
      <c r="BZ95" s="112">
        <f>IF(AU95="znížená",AV95,0)</f>
        <v>0</v>
      </c>
      <c r="CA95" s="112">
        <f>IF(AU95="zákl. prenesená",AV95,0)</f>
        <v>0</v>
      </c>
      <c r="CB95" s="112">
        <f>IF(AU95="zníž. prenesená",AV95,0)</f>
        <v>0</v>
      </c>
      <c r="CC95" s="112">
        <f>IF(AU95="nulová",AV95,0)</f>
        <v>0</v>
      </c>
      <c r="CD95" s="112">
        <f>IF(AU95="základná",AG95,0)</f>
        <v>0</v>
      </c>
      <c r="CE95" s="112">
        <f>IF(AU95="znížená",AG95,0)</f>
        <v>0</v>
      </c>
      <c r="CF95" s="112">
        <f>IF(AU95="zákl. prenesená",AG95,0)</f>
        <v>0</v>
      </c>
      <c r="CG95" s="112">
        <f>IF(AU95="zníž. prenesená",AG95,0)</f>
        <v>0</v>
      </c>
      <c r="CH95" s="112">
        <f>IF(AU95="nulová",AG95,0)</f>
        <v>0</v>
      </c>
      <c r="CI95" s="20">
        <f>IF(AU95="základná",1,IF(AU95="znížená",2,IF(AU95="zákl. prenesená",4,IF(AU95="zníž. prenesená",5,3))))</f>
        <v>1</v>
      </c>
      <c r="CJ95" s="20">
        <f>IF(AT95="stavebná časť",1,IF(8895="investičná časť",2,3))</f>
        <v>1</v>
      </c>
      <c r="CK95" s="20" t="str">
        <f>IF(D95="Vyplň vlastné","","x")</f>
        <v/>
      </c>
    </row>
    <row r="96" spans="1:89" s="1" customFormat="1" ht="10.9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9"/>
    </row>
    <row r="97" spans="2:43" s="1" customFormat="1" ht="30" customHeight="1">
      <c r="B97" s="37"/>
      <c r="C97" s="119" t="s">
        <v>96</v>
      </c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248">
        <f>ROUND(AG87+AG91,2)</f>
        <v>0</v>
      </c>
      <c r="AH97" s="248"/>
      <c r="AI97" s="248"/>
      <c r="AJ97" s="248"/>
      <c r="AK97" s="248"/>
      <c r="AL97" s="248"/>
      <c r="AM97" s="248"/>
      <c r="AN97" s="248">
        <f>AN87+AN91</f>
        <v>0</v>
      </c>
      <c r="AO97" s="248"/>
      <c r="AP97" s="248"/>
      <c r="AQ97" s="39"/>
    </row>
    <row r="98" spans="2:43" s="1" customFormat="1" ht="6.95" customHeight="1"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3"/>
    </row>
  </sheetData>
  <sheetProtection password="CC35" sheet="1" objects="1" scenarios="1" formatCells="0" formatColumns="0" formatRows="0" sort="0" autoFilter="0"/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  <mergeCell ref="AN89:AP89"/>
    <mergeCell ref="AG89:AM89"/>
    <mergeCell ref="D89:H89"/>
    <mergeCell ref="J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2:AU96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a - Zateplenie strechy'!C2" display="/"/>
    <hyperlink ref="A89" location="'2a - Zateplenie časti fas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51"/>
  <sheetViews>
    <sheetView showGridLines="0" tabSelected="1" workbookViewId="0">
      <pane ySplit="1" topLeftCell="A130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4"/>
      <c r="C1" s="14"/>
      <c r="D1" s="15" t="s">
        <v>1</v>
      </c>
      <c r="E1" s="14"/>
      <c r="F1" s="16" t="s">
        <v>97</v>
      </c>
      <c r="G1" s="16"/>
      <c r="H1" s="294" t="s">
        <v>98</v>
      </c>
      <c r="I1" s="294"/>
      <c r="J1" s="294"/>
      <c r="K1" s="294"/>
      <c r="L1" s="16" t="s">
        <v>99</v>
      </c>
      <c r="M1" s="14"/>
      <c r="N1" s="14"/>
      <c r="O1" s="15" t="s">
        <v>100</v>
      </c>
      <c r="P1" s="14"/>
      <c r="Q1" s="14"/>
      <c r="R1" s="14"/>
      <c r="S1" s="16" t="s">
        <v>101</v>
      </c>
      <c r="T1" s="16"/>
      <c r="U1" s="121"/>
      <c r="V1" s="1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249" t="s">
        <v>8</v>
      </c>
      <c r="T2" s="250"/>
      <c r="U2" s="250"/>
      <c r="V2" s="250"/>
      <c r="W2" s="250"/>
      <c r="X2" s="250"/>
      <c r="Y2" s="250"/>
      <c r="Z2" s="250"/>
      <c r="AA2" s="250"/>
      <c r="AB2" s="250"/>
      <c r="AC2" s="250"/>
      <c r="AT2" s="20" t="s">
        <v>84</v>
      </c>
      <c r="AZ2" s="122" t="s">
        <v>102</v>
      </c>
      <c r="BA2" s="122" t="s">
        <v>20</v>
      </c>
      <c r="BB2" s="122" t="s">
        <v>20</v>
      </c>
      <c r="BC2" s="122" t="s">
        <v>103</v>
      </c>
      <c r="BD2" s="122" t="s">
        <v>104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75</v>
      </c>
      <c r="AZ3" s="122" t="s">
        <v>105</v>
      </c>
      <c r="BA3" s="122" t="s">
        <v>20</v>
      </c>
      <c r="BB3" s="122" t="s">
        <v>20</v>
      </c>
      <c r="BC3" s="122" t="s">
        <v>106</v>
      </c>
      <c r="BD3" s="122" t="s">
        <v>104</v>
      </c>
    </row>
    <row r="4" spans="1:66" ht="36.950000000000003" customHeight="1">
      <c r="B4" s="24"/>
      <c r="C4" s="210" t="s">
        <v>107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5"/>
      <c r="T4" s="26" t="s">
        <v>12</v>
      </c>
      <c r="AT4" s="20" t="s">
        <v>6</v>
      </c>
      <c r="AZ4" s="122" t="s">
        <v>108</v>
      </c>
      <c r="BA4" s="122" t="s">
        <v>20</v>
      </c>
      <c r="BB4" s="122" t="s">
        <v>20</v>
      </c>
      <c r="BC4" s="122" t="s">
        <v>109</v>
      </c>
      <c r="BD4" s="122" t="s">
        <v>104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  <c r="AZ5" s="122" t="s">
        <v>110</v>
      </c>
      <c r="BA5" s="122" t="s">
        <v>20</v>
      </c>
      <c r="BB5" s="122" t="s">
        <v>20</v>
      </c>
      <c r="BC5" s="122" t="s">
        <v>111</v>
      </c>
      <c r="BD5" s="122" t="s">
        <v>104</v>
      </c>
    </row>
    <row r="6" spans="1:66" ht="25.35" customHeight="1">
      <c r="B6" s="24"/>
      <c r="C6" s="28"/>
      <c r="D6" s="32" t="s">
        <v>17</v>
      </c>
      <c r="E6" s="28"/>
      <c r="F6" s="255" t="str">
        <f>'Rekapitulácia stavby'!K6</f>
        <v>Obnova kultúrneho domu Zrkadlový Háj v Petržalke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8"/>
      <c r="R6" s="25"/>
      <c r="AZ6" s="122" t="s">
        <v>112</v>
      </c>
      <c r="BA6" s="122" t="s">
        <v>20</v>
      </c>
      <c r="BB6" s="122" t="s">
        <v>20</v>
      </c>
      <c r="BC6" s="122" t="s">
        <v>113</v>
      </c>
      <c r="BD6" s="122" t="s">
        <v>104</v>
      </c>
    </row>
    <row r="7" spans="1:66" s="1" customFormat="1" ht="32.85" customHeight="1">
      <c r="B7" s="37"/>
      <c r="C7" s="38"/>
      <c r="D7" s="31" t="s">
        <v>114</v>
      </c>
      <c r="E7" s="38"/>
      <c r="F7" s="216" t="s">
        <v>115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38"/>
      <c r="R7" s="39"/>
      <c r="AZ7" s="122" t="s">
        <v>116</v>
      </c>
      <c r="BA7" s="122" t="s">
        <v>20</v>
      </c>
      <c r="BB7" s="122" t="s">
        <v>20</v>
      </c>
      <c r="BC7" s="122" t="s">
        <v>117</v>
      </c>
      <c r="BD7" s="122" t="s">
        <v>104</v>
      </c>
    </row>
    <row r="8" spans="1:66" s="1" customFormat="1" ht="14.45" customHeight="1">
      <c r="B8" s="37"/>
      <c r="C8" s="38"/>
      <c r="D8" s="32" t="s">
        <v>19</v>
      </c>
      <c r="E8" s="38"/>
      <c r="F8" s="30" t="s">
        <v>20</v>
      </c>
      <c r="G8" s="38"/>
      <c r="H8" s="38"/>
      <c r="I8" s="38"/>
      <c r="J8" s="38"/>
      <c r="K8" s="38"/>
      <c r="L8" s="38"/>
      <c r="M8" s="32" t="s">
        <v>21</v>
      </c>
      <c r="N8" s="38"/>
      <c r="O8" s="30" t="s">
        <v>20</v>
      </c>
      <c r="P8" s="38"/>
      <c r="Q8" s="38"/>
      <c r="R8" s="39"/>
      <c r="AZ8" s="122" t="s">
        <v>118</v>
      </c>
      <c r="BA8" s="122" t="s">
        <v>20</v>
      </c>
      <c r="BB8" s="122" t="s">
        <v>20</v>
      </c>
      <c r="BC8" s="122" t="s">
        <v>106</v>
      </c>
      <c r="BD8" s="122" t="s">
        <v>104</v>
      </c>
    </row>
    <row r="9" spans="1:66" s="1" customFormat="1" ht="14.45" customHeight="1">
      <c r="B9" s="37"/>
      <c r="C9" s="38"/>
      <c r="D9" s="32" t="s">
        <v>22</v>
      </c>
      <c r="E9" s="38"/>
      <c r="F9" s="30" t="s">
        <v>23</v>
      </c>
      <c r="G9" s="38"/>
      <c r="H9" s="38"/>
      <c r="I9" s="38"/>
      <c r="J9" s="38"/>
      <c r="K9" s="38"/>
      <c r="L9" s="38"/>
      <c r="M9" s="32" t="s">
        <v>24</v>
      </c>
      <c r="N9" s="38"/>
      <c r="O9" s="258">
        <f>'Rekapitulácia stavby'!AN8</f>
        <v>0</v>
      </c>
      <c r="P9" s="259"/>
      <c r="Q9" s="38"/>
      <c r="R9" s="39"/>
      <c r="AZ9" s="122" t="s">
        <v>119</v>
      </c>
      <c r="BA9" s="122" t="s">
        <v>20</v>
      </c>
      <c r="BB9" s="122" t="s">
        <v>20</v>
      </c>
      <c r="BC9" s="122" t="s">
        <v>120</v>
      </c>
      <c r="BD9" s="122" t="s">
        <v>104</v>
      </c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AZ10" s="122" t="s">
        <v>121</v>
      </c>
      <c r="BA10" s="122" t="s">
        <v>20</v>
      </c>
      <c r="BB10" s="122" t="s">
        <v>20</v>
      </c>
      <c r="BC10" s="122" t="s">
        <v>122</v>
      </c>
      <c r="BD10" s="122" t="s">
        <v>104</v>
      </c>
    </row>
    <row r="11" spans="1:66" s="1" customFormat="1" ht="14.45" customHeight="1">
      <c r="B11" s="37"/>
      <c r="C11" s="38"/>
      <c r="D11" s="32" t="s">
        <v>25</v>
      </c>
      <c r="E11" s="38"/>
      <c r="F11" s="38"/>
      <c r="G11" s="38"/>
      <c r="H11" s="38"/>
      <c r="I11" s="38"/>
      <c r="J11" s="38"/>
      <c r="K11" s="38"/>
      <c r="L11" s="38"/>
      <c r="M11" s="32" t="s">
        <v>26</v>
      </c>
      <c r="N11" s="38"/>
      <c r="O11" s="214" t="str">
        <f>IF('Rekapitulácia stavby'!AN10="","",'Rekapitulácia stavby'!AN10)</f>
        <v/>
      </c>
      <c r="P11" s="214"/>
      <c r="Q11" s="38"/>
      <c r="R11" s="39"/>
      <c r="AZ11" s="122" t="s">
        <v>123</v>
      </c>
      <c r="BA11" s="122" t="s">
        <v>20</v>
      </c>
      <c r="BB11" s="122" t="s">
        <v>20</v>
      </c>
      <c r="BC11" s="122" t="s">
        <v>124</v>
      </c>
      <c r="BD11" s="122" t="s">
        <v>104</v>
      </c>
    </row>
    <row r="12" spans="1:66" s="1" customFormat="1" ht="18" customHeight="1">
      <c r="B12" s="37"/>
      <c r="C12" s="38"/>
      <c r="D12" s="38"/>
      <c r="E12" s="30" t="str">
        <f>IF('Rekapitulácia stavby'!E11="","",'Rekapitulácia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27</v>
      </c>
      <c r="N12" s="38"/>
      <c r="O12" s="214" t="str">
        <f>IF('Rekapitulácia stavby'!AN11="","",'Rekapitulácia stavby'!AN11)</f>
        <v/>
      </c>
      <c r="P12" s="214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28</v>
      </c>
      <c r="E14" s="38"/>
      <c r="F14" s="38"/>
      <c r="G14" s="38"/>
      <c r="H14" s="38"/>
      <c r="I14" s="38"/>
      <c r="J14" s="38"/>
      <c r="K14" s="38"/>
      <c r="L14" s="38"/>
      <c r="M14" s="32" t="s">
        <v>26</v>
      </c>
      <c r="N14" s="38"/>
      <c r="O14" s="260" t="str">
        <f>IF('Rekapitulácia stavby'!AN13="","",'Rekapitulácia stavby'!AN13)</f>
        <v>Vyplň údaj</v>
      </c>
      <c r="P14" s="214"/>
      <c r="Q14" s="38"/>
      <c r="R14" s="39"/>
    </row>
    <row r="15" spans="1:66" s="1" customFormat="1" ht="18" customHeight="1">
      <c r="B15" s="37"/>
      <c r="C15" s="38"/>
      <c r="D15" s="38"/>
      <c r="E15" s="260" t="str">
        <f>IF('Rekapitulácia stavby'!E14="","",'Rekapitulácia stavby'!E14)</f>
        <v>Vyplň údaj</v>
      </c>
      <c r="F15" s="261"/>
      <c r="G15" s="261"/>
      <c r="H15" s="261"/>
      <c r="I15" s="261"/>
      <c r="J15" s="261"/>
      <c r="K15" s="261"/>
      <c r="L15" s="261"/>
      <c r="M15" s="32" t="s">
        <v>27</v>
      </c>
      <c r="N15" s="38"/>
      <c r="O15" s="260" t="str">
        <f>IF('Rekapitulácia stavby'!AN14="","",'Rekapitulácia stavby'!AN14)</f>
        <v>Vyplň údaj</v>
      </c>
      <c r="P15" s="214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30</v>
      </c>
      <c r="E17" s="38"/>
      <c r="F17" s="38"/>
      <c r="G17" s="38"/>
      <c r="H17" s="38"/>
      <c r="I17" s="38"/>
      <c r="J17" s="38"/>
      <c r="K17" s="38"/>
      <c r="L17" s="38"/>
      <c r="M17" s="32" t="s">
        <v>26</v>
      </c>
      <c r="N17" s="38"/>
      <c r="O17" s="214" t="str">
        <f>IF('Rekapitulácia stavby'!AN16="","",'Rekapitulácia stavby'!AN16)</f>
        <v/>
      </c>
      <c r="P17" s="214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IF('Rekapitulácia stavby'!E17="","",'Rekapitulácia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27</v>
      </c>
      <c r="N18" s="38"/>
      <c r="O18" s="214" t="str">
        <f>IF('Rekapitulácia stavby'!AN17="","",'Rekapitulácia stavby'!AN17)</f>
        <v/>
      </c>
      <c r="P18" s="214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33</v>
      </c>
      <c r="E20" s="38"/>
      <c r="F20" s="38"/>
      <c r="G20" s="38"/>
      <c r="H20" s="38"/>
      <c r="I20" s="38"/>
      <c r="J20" s="38"/>
      <c r="K20" s="38"/>
      <c r="L20" s="38"/>
      <c r="M20" s="32" t="s">
        <v>26</v>
      </c>
      <c r="N20" s="38"/>
      <c r="O20" s="214" t="s">
        <v>20</v>
      </c>
      <c r="P20" s="214"/>
      <c r="Q20" s="38"/>
      <c r="R20" s="39"/>
    </row>
    <row r="21" spans="2:18" s="1" customFormat="1" ht="18" customHeight="1">
      <c r="B21" s="37"/>
      <c r="C21" s="38"/>
      <c r="D21" s="38"/>
      <c r="E21" s="30" t="s">
        <v>34</v>
      </c>
      <c r="F21" s="38"/>
      <c r="G21" s="38"/>
      <c r="H21" s="38"/>
      <c r="I21" s="38"/>
      <c r="J21" s="38"/>
      <c r="K21" s="38"/>
      <c r="L21" s="38"/>
      <c r="M21" s="32" t="s">
        <v>27</v>
      </c>
      <c r="N21" s="38"/>
      <c r="O21" s="214" t="s">
        <v>20</v>
      </c>
      <c r="P21" s="214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22.5" customHeight="1">
      <c r="B24" s="37"/>
      <c r="C24" s="38"/>
      <c r="D24" s="38"/>
      <c r="E24" s="219" t="s">
        <v>20</v>
      </c>
      <c r="F24" s="219"/>
      <c r="G24" s="219"/>
      <c r="H24" s="219"/>
      <c r="I24" s="219"/>
      <c r="J24" s="219"/>
      <c r="K24" s="219"/>
      <c r="L24" s="219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3" t="s">
        <v>125</v>
      </c>
      <c r="E27" s="38"/>
      <c r="F27" s="38"/>
      <c r="G27" s="38"/>
      <c r="H27" s="38"/>
      <c r="I27" s="38"/>
      <c r="J27" s="38"/>
      <c r="K27" s="38"/>
      <c r="L27" s="38"/>
      <c r="M27" s="220">
        <f>N88</f>
        <v>0</v>
      </c>
      <c r="N27" s="220"/>
      <c r="O27" s="220"/>
      <c r="P27" s="220"/>
      <c r="Q27" s="38"/>
      <c r="R27" s="39"/>
    </row>
    <row r="28" spans="2:18" s="1" customFormat="1" ht="14.45" customHeight="1">
      <c r="B28" s="37"/>
      <c r="C28" s="38"/>
      <c r="D28" s="36" t="s">
        <v>91</v>
      </c>
      <c r="E28" s="38"/>
      <c r="F28" s="38"/>
      <c r="G28" s="38"/>
      <c r="H28" s="38"/>
      <c r="I28" s="38"/>
      <c r="J28" s="38"/>
      <c r="K28" s="38"/>
      <c r="L28" s="38"/>
      <c r="M28" s="220">
        <f>N99</f>
        <v>0</v>
      </c>
      <c r="N28" s="220"/>
      <c r="O28" s="220"/>
      <c r="P28" s="220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24" t="s">
        <v>38</v>
      </c>
      <c r="E30" s="38"/>
      <c r="F30" s="38"/>
      <c r="G30" s="38"/>
      <c r="H30" s="38"/>
      <c r="I30" s="38"/>
      <c r="J30" s="38"/>
      <c r="K30" s="38"/>
      <c r="L30" s="38"/>
      <c r="M30" s="262">
        <f>ROUND(M27+M28,2)</f>
        <v>0</v>
      </c>
      <c r="N30" s="257"/>
      <c r="O30" s="257"/>
      <c r="P30" s="257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39</v>
      </c>
      <c r="E32" s="44" t="s">
        <v>40</v>
      </c>
      <c r="F32" s="45">
        <v>0.2</v>
      </c>
      <c r="G32" s="125" t="s">
        <v>41</v>
      </c>
      <c r="H32" s="263">
        <f>(SUM(BE99:BE106)+SUM(BE124:BE249))</f>
        <v>0</v>
      </c>
      <c r="I32" s="257"/>
      <c r="J32" s="257"/>
      <c r="K32" s="38"/>
      <c r="L32" s="38"/>
      <c r="M32" s="263">
        <f>ROUND((SUM(BE99:BE106)+SUM(BE124:BE249)), 2)*F32</f>
        <v>0</v>
      </c>
      <c r="N32" s="257"/>
      <c r="O32" s="257"/>
      <c r="P32" s="257"/>
      <c r="Q32" s="38"/>
      <c r="R32" s="39"/>
    </row>
    <row r="33" spans="2:18" s="1" customFormat="1" ht="14.45" customHeight="1">
      <c r="B33" s="37"/>
      <c r="C33" s="38"/>
      <c r="D33" s="38"/>
      <c r="E33" s="44" t="s">
        <v>42</v>
      </c>
      <c r="F33" s="45">
        <v>0.2</v>
      </c>
      <c r="G33" s="125" t="s">
        <v>41</v>
      </c>
      <c r="H33" s="263">
        <f>(SUM(BF99:BF106)+SUM(BF124:BF249))</f>
        <v>0</v>
      </c>
      <c r="I33" s="257"/>
      <c r="J33" s="257"/>
      <c r="K33" s="38"/>
      <c r="L33" s="38"/>
      <c r="M33" s="263">
        <f>ROUND((SUM(BF99:BF106)+SUM(BF124:BF249)), 2)*F33</f>
        <v>0</v>
      </c>
      <c r="N33" s="257"/>
      <c r="O33" s="257"/>
      <c r="P33" s="257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43</v>
      </c>
      <c r="F34" s="45">
        <v>0.2</v>
      </c>
      <c r="G34" s="125" t="s">
        <v>41</v>
      </c>
      <c r="H34" s="263">
        <f>(SUM(BG99:BG106)+SUM(BG124:BG249))</f>
        <v>0</v>
      </c>
      <c r="I34" s="257"/>
      <c r="J34" s="257"/>
      <c r="K34" s="38"/>
      <c r="L34" s="38"/>
      <c r="M34" s="263">
        <v>0</v>
      </c>
      <c r="N34" s="257"/>
      <c r="O34" s="257"/>
      <c r="P34" s="257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44</v>
      </c>
      <c r="F35" s="45">
        <v>0.2</v>
      </c>
      <c r="G35" s="125" t="s">
        <v>41</v>
      </c>
      <c r="H35" s="263">
        <f>(SUM(BH99:BH106)+SUM(BH124:BH249))</f>
        <v>0</v>
      </c>
      <c r="I35" s="257"/>
      <c r="J35" s="257"/>
      <c r="K35" s="38"/>
      <c r="L35" s="38"/>
      <c r="M35" s="263">
        <v>0</v>
      </c>
      <c r="N35" s="257"/>
      <c r="O35" s="257"/>
      <c r="P35" s="257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45</v>
      </c>
      <c r="F36" s="45">
        <v>0</v>
      </c>
      <c r="G36" s="125" t="s">
        <v>41</v>
      </c>
      <c r="H36" s="263">
        <f>(SUM(BI99:BI106)+SUM(BI124:BI249))</f>
        <v>0</v>
      </c>
      <c r="I36" s="257"/>
      <c r="J36" s="257"/>
      <c r="K36" s="38"/>
      <c r="L36" s="38"/>
      <c r="M36" s="263">
        <v>0</v>
      </c>
      <c r="N36" s="257"/>
      <c r="O36" s="257"/>
      <c r="P36" s="257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20"/>
      <c r="D38" s="126" t="s">
        <v>46</v>
      </c>
      <c r="E38" s="81"/>
      <c r="F38" s="81"/>
      <c r="G38" s="127" t="s">
        <v>47</v>
      </c>
      <c r="H38" s="128" t="s">
        <v>48</v>
      </c>
      <c r="I38" s="81"/>
      <c r="J38" s="81"/>
      <c r="K38" s="81"/>
      <c r="L38" s="264">
        <f>SUM(M30:M36)</f>
        <v>0</v>
      </c>
      <c r="M38" s="264"/>
      <c r="N38" s="264"/>
      <c r="O38" s="264"/>
      <c r="P38" s="265"/>
      <c r="Q38" s="120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7"/>
      <c r="C50" s="38"/>
      <c r="D50" s="52" t="s">
        <v>49</v>
      </c>
      <c r="E50" s="53"/>
      <c r="F50" s="53"/>
      <c r="G50" s="53"/>
      <c r="H50" s="54"/>
      <c r="I50" s="38"/>
      <c r="J50" s="52" t="s">
        <v>50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 ht="15">
      <c r="B59" s="37"/>
      <c r="C59" s="38"/>
      <c r="D59" s="57" t="s">
        <v>51</v>
      </c>
      <c r="E59" s="58"/>
      <c r="F59" s="58"/>
      <c r="G59" s="59" t="s">
        <v>52</v>
      </c>
      <c r="H59" s="60"/>
      <c r="I59" s="38"/>
      <c r="J59" s="57" t="s">
        <v>51</v>
      </c>
      <c r="K59" s="58"/>
      <c r="L59" s="58"/>
      <c r="M59" s="58"/>
      <c r="N59" s="59" t="s">
        <v>52</v>
      </c>
      <c r="O59" s="58"/>
      <c r="P59" s="60"/>
      <c r="Q59" s="38"/>
      <c r="R59" s="39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7"/>
      <c r="C61" s="38"/>
      <c r="D61" s="52" t="s">
        <v>53</v>
      </c>
      <c r="E61" s="53"/>
      <c r="F61" s="53"/>
      <c r="G61" s="53"/>
      <c r="H61" s="54"/>
      <c r="I61" s="38"/>
      <c r="J61" s="52" t="s">
        <v>54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21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21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21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21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21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21" s="1" customFormat="1" ht="15">
      <c r="B70" s="37"/>
      <c r="C70" s="38"/>
      <c r="D70" s="57" t="s">
        <v>51</v>
      </c>
      <c r="E70" s="58"/>
      <c r="F70" s="58"/>
      <c r="G70" s="59" t="s">
        <v>52</v>
      </c>
      <c r="H70" s="60"/>
      <c r="I70" s="38"/>
      <c r="J70" s="57" t="s">
        <v>51</v>
      </c>
      <c r="K70" s="58"/>
      <c r="L70" s="58"/>
      <c r="M70" s="58"/>
      <c r="N70" s="59" t="s">
        <v>52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>
      <c r="B76" s="37"/>
      <c r="C76" s="210" t="s">
        <v>126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39"/>
      <c r="T76" s="132"/>
      <c r="U76" s="132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2"/>
      <c r="U77" s="132"/>
    </row>
    <row r="78" spans="2:21" s="1" customFormat="1" ht="30" customHeight="1">
      <c r="B78" s="37"/>
      <c r="C78" s="32" t="s">
        <v>17</v>
      </c>
      <c r="D78" s="38"/>
      <c r="E78" s="38"/>
      <c r="F78" s="255" t="str">
        <f>F6</f>
        <v>Obnova kultúrneho domu Zrkadlový Háj v Petržalke</v>
      </c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38"/>
      <c r="R78" s="39"/>
      <c r="T78" s="132"/>
      <c r="U78" s="132"/>
    </row>
    <row r="79" spans="2:21" s="1" customFormat="1" ht="36.950000000000003" customHeight="1">
      <c r="B79" s="37"/>
      <c r="C79" s="71" t="s">
        <v>114</v>
      </c>
      <c r="D79" s="38"/>
      <c r="E79" s="38"/>
      <c r="F79" s="230" t="str">
        <f>F7</f>
        <v>1a - Zateplenie strechy</v>
      </c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38"/>
      <c r="R79" s="39"/>
      <c r="T79" s="132"/>
      <c r="U79" s="132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2"/>
      <c r="U80" s="132"/>
    </row>
    <row r="81" spans="2:47" s="1" customFormat="1" ht="18" customHeight="1">
      <c r="B81" s="37"/>
      <c r="C81" s="32" t="s">
        <v>22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24</v>
      </c>
      <c r="L81" s="38"/>
      <c r="M81" s="259">
        <f>IF(O9="","",O9)</f>
        <v>0</v>
      </c>
      <c r="N81" s="259"/>
      <c r="O81" s="259"/>
      <c r="P81" s="259"/>
      <c r="Q81" s="38"/>
      <c r="R81" s="39"/>
      <c r="T81" s="132"/>
      <c r="U81" s="132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2"/>
      <c r="U82" s="132"/>
    </row>
    <row r="83" spans="2:47" s="1" customFormat="1" ht="15">
      <c r="B83" s="37"/>
      <c r="C83" s="32" t="s">
        <v>25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30</v>
      </c>
      <c r="L83" s="38"/>
      <c r="M83" s="214" t="str">
        <f>E18</f>
        <v xml:space="preserve"> </v>
      </c>
      <c r="N83" s="214"/>
      <c r="O83" s="214"/>
      <c r="P83" s="214"/>
      <c r="Q83" s="214"/>
      <c r="R83" s="39"/>
      <c r="T83" s="132"/>
      <c r="U83" s="132"/>
    </row>
    <row r="84" spans="2:47" s="1" customFormat="1" ht="14.45" customHeight="1">
      <c r="B84" s="37"/>
      <c r="C84" s="32" t="s">
        <v>28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33</v>
      </c>
      <c r="L84" s="38"/>
      <c r="M84" s="214" t="str">
        <f>E21</f>
        <v>Ing. Dana Vavrincová</v>
      </c>
      <c r="N84" s="214"/>
      <c r="O84" s="214"/>
      <c r="P84" s="214"/>
      <c r="Q84" s="214"/>
      <c r="R84" s="39"/>
      <c r="T84" s="132"/>
      <c r="U84" s="132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2"/>
      <c r="U85" s="132"/>
    </row>
    <row r="86" spans="2:47" s="1" customFormat="1" ht="29.25" customHeight="1">
      <c r="B86" s="37"/>
      <c r="C86" s="266" t="s">
        <v>127</v>
      </c>
      <c r="D86" s="267"/>
      <c r="E86" s="267"/>
      <c r="F86" s="267"/>
      <c r="G86" s="267"/>
      <c r="H86" s="120"/>
      <c r="I86" s="120"/>
      <c r="J86" s="120"/>
      <c r="K86" s="120"/>
      <c r="L86" s="120"/>
      <c r="M86" s="120"/>
      <c r="N86" s="266" t="s">
        <v>128</v>
      </c>
      <c r="O86" s="267"/>
      <c r="P86" s="267"/>
      <c r="Q86" s="267"/>
      <c r="R86" s="39"/>
      <c r="T86" s="132"/>
      <c r="U86" s="132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2"/>
      <c r="U87" s="132"/>
    </row>
    <row r="88" spans="2:47" s="1" customFormat="1" ht="29.25" customHeight="1">
      <c r="B88" s="37"/>
      <c r="C88" s="133" t="s">
        <v>129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54">
        <f>N124</f>
        <v>0</v>
      </c>
      <c r="O88" s="268"/>
      <c r="P88" s="268"/>
      <c r="Q88" s="268"/>
      <c r="R88" s="39"/>
      <c r="T88" s="132"/>
      <c r="U88" s="132"/>
      <c r="AU88" s="20" t="s">
        <v>130</v>
      </c>
    </row>
    <row r="89" spans="2:47" s="6" customFormat="1" ht="24.95" customHeight="1">
      <c r="B89" s="134"/>
      <c r="C89" s="135"/>
      <c r="D89" s="136" t="s">
        <v>131</v>
      </c>
      <c r="E89" s="135"/>
      <c r="F89" s="135"/>
      <c r="G89" s="135"/>
      <c r="H89" s="135"/>
      <c r="I89" s="135"/>
      <c r="J89" s="135"/>
      <c r="K89" s="135"/>
      <c r="L89" s="135"/>
      <c r="M89" s="135"/>
      <c r="N89" s="269">
        <f>N125</f>
        <v>0</v>
      </c>
      <c r="O89" s="270"/>
      <c r="P89" s="270"/>
      <c r="Q89" s="270"/>
      <c r="R89" s="137"/>
      <c r="T89" s="138"/>
      <c r="U89" s="138"/>
    </row>
    <row r="90" spans="2:47" s="7" customFormat="1" ht="19.899999999999999" customHeight="1">
      <c r="B90" s="139"/>
      <c r="C90" s="140"/>
      <c r="D90" s="108" t="s">
        <v>132</v>
      </c>
      <c r="E90" s="140"/>
      <c r="F90" s="140"/>
      <c r="G90" s="140"/>
      <c r="H90" s="140"/>
      <c r="I90" s="140"/>
      <c r="J90" s="140"/>
      <c r="K90" s="140"/>
      <c r="L90" s="140"/>
      <c r="M90" s="140"/>
      <c r="N90" s="247">
        <f>N126</f>
        <v>0</v>
      </c>
      <c r="O90" s="271"/>
      <c r="P90" s="271"/>
      <c r="Q90" s="271"/>
      <c r="R90" s="141"/>
      <c r="T90" s="142"/>
      <c r="U90" s="142"/>
    </row>
    <row r="91" spans="2:47" s="6" customFormat="1" ht="24.95" customHeight="1">
      <c r="B91" s="134"/>
      <c r="C91" s="135"/>
      <c r="D91" s="136" t="s">
        <v>133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69">
        <f>N133</f>
        <v>0</v>
      </c>
      <c r="O91" s="270"/>
      <c r="P91" s="270"/>
      <c r="Q91" s="270"/>
      <c r="R91" s="137"/>
      <c r="T91" s="138"/>
      <c r="U91" s="138"/>
    </row>
    <row r="92" spans="2:47" s="7" customFormat="1" ht="19.899999999999999" customHeight="1">
      <c r="B92" s="139"/>
      <c r="C92" s="140"/>
      <c r="D92" s="108" t="s">
        <v>134</v>
      </c>
      <c r="E92" s="140"/>
      <c r="F92" s="140"/>
      <c r="G92" s="140"/>
      <c r="H92" s="140"/>
      <c r="I92" s="140"/>
      <c r="J92" s="140"/>
      <c r="K92" s="140"/>
      <c r="L92" s="140"/>
      <c r="M92" s="140"/>
      <c r="N92" s="247">
        <f>N134</f>
        <v>0</v>
      </c>
      <c r="O92" s="271"/>
      <c r="P92" s="271"/>
      <c r="Q92" s="271"/>
      <c r="R92" s="141"/>
      <c r="T92" s="142"/>
      <c r="U92" s="142"/>
    </row>
    <row r="93" spans="2:47" s="7" customFormat="1" ht="19.899999999999999" customHeight="1">
      <c r="B93" s="139"/>
      <c r="C93" s="140"/>
      <c r="D93" s="108" t="s">
        <v>135</v>
      </c>
      <c r="E93" s="140"/>
      <c r="F93" s="140"/>
      <c r="G93" s="140"/>
      <c r="H93" s="140"/>
      <c r="I93" s="140"/>
      <c r="J93" s="140"/>
      <c r="K93" s="140"/>
      <c r="L93" s="140"/>
      <c r="M93" s="140"/>
      <c r="N93" s="247">
        <f>N208</f>
        <v>0</v>
      </c>
      <c r="O93" s="271"/>
      <c r="P93" s="271"/>
      <c r="Q93" s="271"/>
      <c r="R93" s="141"/>
      <c r="T93" s="142"/>
      <c r="U93" s="142"/>
    </row>
    <row r="94" spans="2:47" s="7" customFormat="1" ht="19.899999999999999" customHeight="1">
      <c r="B94" s="139"/>
      <c r="C94" s="140"/>
      <c r="D94" s="108" t="s">
        <v>136</v>
      </c>
      <c r="E94" s="140"/>
      <c r="F94" s="140"/>
      <c r="G94" s="140"/>
      <c r="H94" s="140"/>
      <c r="I94" s="140"/>
      <c r="J94" s="140"/>
      <c r="K94" s="140"/>
      <c r="L94" s="140"/>
      <c r="M94" s="140"/>
      <c r="N94" s="247">
        <f>N234</f>
        <v>0</v>
      </c>
      <c r="O94" s="271"/>
      <c r="P94" s="271"/>
      <c r="Q94" s="271"/>
      <c r="R94" s="141"/>
      <c r="T94" s="142"/>
      <c r="U94" s="142"/>
    </row>
    <row r="95" spans="2:47" s="7" customFormat="1" ht="19.899999999999999" customHeight="1">
      <c r="B95" s="139"/>
      <c r="C95" s="140"/>
      <c r="D95" s="108" t="s">
        <v>137</v>
      </c>
      <c r="E95" s="140"/>
      <c r="F95" s="140"/>
      <c r="G95" s="140"/>
      <c r="H95" s="140"/>
      <c r="I95" s="140"/>
      <c r="J95" s="140"/>
      <c r="K95" s="140"/>
      <c r="L95" s="140"/>
      <c r="M95" s="140"/>
      <c r="N95" s="247">
        <f>N240</f>
        <v>0</v>
      </c>
      <c r="O95" s="271"/>
      <c r="P95" s="271"/>
      <c r="Q95" s="271"/>
      <c r="R95" s="141"/>
      <c r="T95" s="142"/>
      <c r="U95" s="142"/>
    </row>
    <row r="96" spans="2:47" s="6" customFormat="1" ht="24.95" customHeight="1">
      <c r="B96" s="134"/>
      <c r="C96" s="135"/>
      <c r="D96" s="136" t="s">
        <v>138</v>
      </c>
      <c r="E96" s="135"/>
      <c r="F96" s="135"/>
      <c r="G96" s="135"/>
      <c r="H96" s="135"/>
      <c r="I96" s="135"/>
      <c r="J96" s="135"/>
      <c r="K96" s="135"/>
      <c r="L96" s="135"/>
      <c r="M96" s="135"/>
      <c r="N96" s="269">
        <f>N246</f>
        <v>0</v>
      </c>
      <c r="O96" s="270"/>
      <c r="P96" s="270"/>
      <c r="Q96" s="270"/>
      <c r="R96" s="137"/>
      <c r="T96" s="138"/>
      <c r="U96" s="138"/>
    </row>
    <row r="97" spans="2:65" s="7" customFormat="1" ht="19.899999999999999" customHeight="1">
      <c r="B97" s="139"/>
      <c r="C97" s="140"/>
      <c r="D97" s="108" t="s">
        <v>139</v>
      </c>
      <c r="E97" s="140"/>
      <c r="F97" s="140"/>
      <c r="G97" s="140"/>
      <c r="H97" s="140"/>
      <c r="I97" s="140"/>
      <c r="J97" s="140"/>
      <c r="K97" s="140"/>
      <c r="L97" s="140"/>
      <c r="M97" s="140"/>
      <c r="N97" s="247">
        <f>N247</f>
        <v>0</v>
      </c>
      <c r="O97" s="271"/>
      <c r="P97" s="271"/>
      <c r="Q97" s="271"/>
      <c r="R97" s="141"/>
      <c r="T97" s="142"/>
      <c r="U97" s="142"/>
    </row>
    <row r="98" spans="2:65" s="1" customFormat="1" ht="21.75" customHeight="1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9"/>
      <c r="T98" s="132"/>
      <c r="U98" s="132"/>
    </row>
    <row r="99" spans="2:65" s="1" customFormat="1" ht="29.25" customHeight="1">
      <c r="B99" s="37"/>
      <c r="C99" s="133" t="s">
        <v>140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268">
        <f>ROUND(N100+N101+N102+N103+N104+N105,2)</f>
        <v>0</v>
      </c>
      <c r="O99" s="272"/>
      <c r="P99" s="272"/>
      <c r="Q99" s="272"/>
      <c r="R99" s="39"/>
      <c r="T99" s="143"/>
      <c r="U99" s="144" t="s">
        <v>39</v>
      </c>
    </row>
    <row r="100" spans="2:65" s="1" customFormat="1" ht="18" customHeight="1">
      <c r="B100" s="37"/>
      <c r="C100" s="38"/>
      <c r="D100" s="251" t="s">
        <v>141</v>
      </c>
      <c r="E100" s="252"/>
      <c r="F100" s="252"/>
      <c r="G100" s="252"/>
      <c r="H100" s="252"/>
      <c r="I100" s="38"/>
      <c r="J100" s="38"/>
      <c r="K100" s="38"/>
      <c r="L100" s="38"/>
      <c r="M100" s="38"/>
      <c r="N100" s="246">
        <f>ROUND(N88*T100,2)</f>
        <v>0</v>
      </c>
      <c r="O100" s="247"/>
      <c r="P100" s="247"/>
      <c r="Q100" s="247"/>
      <c r="R100" s="39"/>
      <c r="S100" s="145"/>
      <c r="T100" s="146"/>
      <c r="U100" s="147" t="s">
        <v>42</v>
      </c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9" t="s">
        <v>142</v>
      </c>
      <c r="AZ100" s="148"/>
      <c r="BA100" s="148"/>
      <c r="BB100" s="148"/>
      <c r="BC100" s="148"/>
      <c r="BD100" s="148"/>
      <c r="BE100" s="150">
        <f t="shared" ref="BE100:BE105" si="0">IF(U100="základná",N100,0)</f>
        <v>0</v>
      </c>
      <c r="BF100" s="150">
        <f t="shared" ref="BF100:BF105" si="1">IF(U100="znížená",N100,0)</f>
        <v>0</v>
      </c>
      <c r="BG100" s="150">
        <f t="shared" ref="BG100:BG105" si="2">IF(U100="zákl. prenesená",N100,0)</f>
        <v>0</v>
      </c>
      <c r="BH100" s="150">
        <f t="shared" ref="BH100:BH105" si="3">IF(U100="zníž. prenesená",N100,0)</f>
        <v>0</v>
      </c>
      <c r="BI100" s="150">
        <f t="shared" ref="BI100:BI105" si="4">IF(U100="nulová",N100,0)</f>
        <v>0</v>
      </c>
      <c r="BJ100" s="149" t="s">
        <v>104</v>
      </c>
      <c r="BK100" s="148"/>
      <c r="BL100" s="148"/>
      <c r="BM100" s="148"/>
    </row>
    <row r="101" spans="2:65" s="1" customFormat="1" ht="18" customHeight="1">
      <c r="B101" s="37"/>
      <c r="C101" s="38"/>
      <c r="D101" s="251" t="s">
        <v>143</v>
      </c>
      <c r="E101" s="252"/>
      <c r="F101" s="252"/>
      <c r="G101" s="252"/>
      <c r="H101" s="252"/>
      <c r="I101" s="38"/>
      <c r="J101" s="38"/>
      <c r="K101" s="38"/>
      <c r="L101" s="38"/>
      <c r="M101" s="38"/>
      <c r="N101" s="246">
        <f>ROUND(N88*T101,2)</f>
        <v>0</v>
      </c>
      <c r="O101" s="247"/>
      <c r="P101" s="247"/>
      <c r="Q101" s="247"/>
      <c r="R101" s="39"/>
      <c r="S101" s="145"/>
      <c r="T101" s="146"/>
      <c r="U101" s="147" t="s">
        <v>42</v>
      </c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9" t="s">
        <v>142</v>
      </c>
      <c r="AZ101" s="148"/>
      <c r="BA101" s="148"/>
      <c r="BB101" s="148"/>
      <c r="BC101" s="148"/>
      <c r="BD101" s="148"/>
      <c r="BE101" s="150">
        <f t="shared" si="0"/>
        <v>0</v>
      </c>
      <c r="BF101" s="150">
        <f t="shared" si="1"/>
        <v>0</v>
      </c>
      <c r="BG101" s="150">
        <f t="shared" si="2"/>
        <v>0</v>
      </c>
      <c r="BH101" s="150">
        <f t="shared" si="3"/>
        <v>0</v>
      </c>
      <c r="BI101" s="150">
        <f t="shared" si="4"/>
        <v>0</v>
      </c>
      <c r="BJ101" s="149" t="s">
        <v>104</v>
      </c>
      <c r="BK101" s="148"/>
      <c r="BL101" s="148"/>
      <c r="BM101" s="148"/>
    </row>
    <row r="102" spans="2:65" s="1" customFormat="1" ht="18" customHeight="1">
      <c r="B102" s="37"/>
      <c r="C102" s="38"/>
      <c r="D102" s="251" t="s">
        <v>144</v>
      </c>
      <c r="E102" s="252"/>
      <c r="F102" s="252"/>
      <c r="G102" s="252"/>
      <c r="H102" s="252"/>
      <c r="I102" s="38"/>
      <c r="J102" s="38"/>
      <c r="K102" s="38"/>
      <c r="L102" s="38"/>
      <c r="M102" s="38"/>
      <c r="N102" s="246">
        <f>ROUND(N88*T102,2)</f>
        <v>0</v>
      </c>
      <c r="O102" s="247"/>
      <c r="P102" s="247"/>
      <c r="Q102" s="247"/>
      <c r="R102" s="39"/>
      <c r="S102" s="145"/>
      <c r="T102" s="146"/>
      <c r="U102" s="147" t="s">
        <v>42</v>
      </c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9" t="s">
        <v>142</v>
      </c>
      <c r="AZ102" s="148"/>
      <c r="BA102" s="148"/>
      <c r="BB102" s="148"/>
      <c r="BC102" s="148"/>
      <c r="BD102" s="148"/>
      <c r="BE102" s="150">
        <f t="shared" si="0"/>
        <v>0</v>
      </c>
      <c r="BF102" s="150">
        <f t="shared" si="1"/>
        <v>0</v>
      </c>
      <c r="BG102" s="150">
        <f t="shared" si="2"/>
        <v>0</v>
      </c>
      <c r="BH102" s="150">
        <f t="shared" si="3"/>
        <v>0</v>
      </c>
      <c r="BI102" s="150">
        <f t="shared" si="4"/>
        <v>0</v>
      </c>
      <c r="BJ102" s="149" t="s">
        <v>104</v>
      </c>
      <c r="BK102" s="148"/>
      <c r="BL102" s="148"/>
      <c r="BM102" s="148"/>
    </row>
    <row r="103" spans="2:65" s="1" customFormat="1" ht="18" customHeight="1">
      <c r="B103" s="37"/>
      <c r="C103" s="38"/>
      <c r="D103" s="251" t="s">
        <v>145</v>
      </c>
      <c r="E103" s="252"/>
      <c r="F103" s="252"/>
      <c r="G103" s="252"/>
      <c r="H103" s="252"/>
      <c r="I103" s="38"/>
      <c r="J103" s="38"/>
      <c r="K103" s="38"/>
      <c r="L103" s="38"/>
      <c r="M103" s="38"/>
      <c r="N103" s="246">
        <f>ROUND(N88*T103,2)</f>
        <v>0</v>
      </c>
      <c r="O103" s="247"/>
      <c r="P103" s="247"/>
      <c r="Q103" s="247"/>
      <c r="R103" s="39"/>
      <c r="S103" s="145"/>
      <c r="T103" s="146"/>
      <c r="U103" s="147" t="s">
        <v>42</v>
      </c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9" t="s">
        <v>142</v>
      </c>
      <c r="AZ103" s="148"/>
      <c r="BA103" s="148"/>
      <c r="BB103" s="148"/>
      <c r="BC103" s="148"/>
      <c r="BD103" s="148"/>
      <c r="BE103" s="150">
        <f t="shared" si="0"/>
        <v>0</v>
      </c>
      <c r="BF103" s="150">
        <f t="shared" si="1"/>
        <v>0</v>
      </c>
      <c r="BG103" s="150">
        <f t="shared" si="2"/>
        <v>0</v>
      </c>
      <c r="BH103" s="150">
        <f t="shared" si="3"/>
        <v>0</v>
      </c>
      <c r="BI103" s="150">
        <f t="shared" si="4"/>
        <v>0</v>
      </c>
      <c r="BJ103" s="149" t="s">
        <v>104</v>
      </c>
      <c r="BK103" s="148"/>
      <c r="BL103" s="148"/>
      <c r="BM103" s="148"/>
    </row>
    <row r="104" spans="2:65" s="1" customFormat="1" ht="18" customHeight="1">
      <c r="B104" s="37"/>
      <c r="C104" s="38"/>
      <c r="D104" s="251" t="s">
        <v>146</v>
      </c>
      <c r="E104" s="252"/>
      <c r="F104" s="252"/>
      <c r="G104" s="252"/>
      <c r="H104" s="252"/>
      <c r="I104" s="38"/>
      <c r="J104" s="38"/>
      <c r="K104" s="38"/>
      <c r="L104" s="38"/>
      <c r="M104" s="38"/>
      <c r="N104" s="246">
        <f>ROUND(N88*T104,2)</f>
        <v>0</v>
      </c>
      <c r="O104" s="247"/>
      <c r="P104" s="247"/>
      <c r="Q104" s="247"/>
      <c r="R104" s="39"/>
      <c r="S104" s="145"/>
      <c r="T104" s="146"/>
      <c r="U104" s="147" t="s">
        <v>42</v>
      </c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9" t="s">
        <v>142</v>
      </c>
      <c r="AZ104" s="148"/>
      <c r="BA104" s="148"/>
      <c r="BB104" s="148"/>
      <c r="BC104" s="148"/>
      <c r="BD104" s="148"/>
      <c r="BE104" s="150">
        <f t="shared" si="0"/>
        <v>0</v>
      </c>
      <c r="BF104" s="150">
        <f t="shared" si="1"/>
        <v>0</v>
      </c>
      <c r="BG104" s="150">
        <f t="shared" si="2"/>
        <v>0</v>
      </c>
      <c r="BH104" s="150">
        <f t="shared" si="3"/>
        <v>0</v>
      </c>
      <c r="BI104" s="150">
        <f t="shared" si="4"/>
        <v>0</v>
      </c>
      <c r="BJ104" s="149" t="s">
        <v>104</v>
      </c>
      <c r="BK104" s="148"/>
      <c r="BL104" s="148"/>
      <c r="BM104" s="148"/>
    </row>
    <row r="105" spans="2:65" s="1" customFormat="1" ht="18" customHeight="1">
      <c r="B105" s="37"/>
      <c r="C105" s="38"/>
      <c r="D105" s="108" t="s">
        <v>147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246">
        <f>ROUND(N88*T105,2)</f>
        <v>0</v>
      </c>
      <c r="O105" s="247"/>
      <c r="P105" s="247"/>
      <c r="Q105" s="247"/>
      <c r="R105" s="39"/>
      <c r="S105" s="145"/>
      <c r="T105" s="151"/>
      <c r="U105" s="152" t="s">
        <v>42</v>
      </c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9" t="s">
        <v>148</v>
      </c>
      <c r="AZ105" s="148"/>
      <c r="BA105" s="148"/>
      <c r="BB105" s="148"/>
      <c r="BC105" s="148"/>
      <c r="BD105" s="148"/>
      <c r="BE105" s="150">
        <f t="shared" si="0"/>
        <v>0</v>
      </c>
      <c r="BF105" s="150">
        <f t="shared" si="1"/>
        <v>0</v>
      </c>
      <c r="BG105" s="150">
        <f t="shared" si="2"/>
        <v>0</v>
      </c>
      <c r="BH105" s="150">
        <f t="shared" si="3"/>
        <v>0</v>
      </c>
      <c r="BI105" s="150">
        <f t="shared" si="4"/>
        <v>0</v>
      </c>
      <c r="BJ105" s="149" t="s">
        <v>104</v>
      </c>
      <c r="BK105" s="148"/>
      <c r="BL105" s="148"/>
      <c r="BM105" s="148"/>
    </row>
    <row r="106" spans="2:65" s="1" customForma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9"/>
      <c r="T106" s="132"/>
      <c r="U106" s="132"/>
    </row>
    <row r="107" spans="2:65" s="1" customFormat="1" ht="29.25" customHeight="1">
      <c r="B107" s="37"/>
      <c r="C107" s="119" t="s">
        <v>96</v>
      </c>
      <c r="D107" s="120"/>
      <c r="E107" s="120"/>
      <c r="F107" s="120"/>
      <c r="G107" s="120"/>
      <c r="H107" s="120"/>
      <c r="I107" s="120"/>
      <c r="J107" s="120"/>
      <c r="K107" s="120"/>
      <c r="L107" s="248">
        <f>ROUND(SUM(N88+N99),2)</f>
        <v>0</v>
      </c>
      <c r="M107" s="248"/>
      <c r="N107" s="248"/>
      <c r="O107" s="248"/>
      <c r="P107" s="248"/>
      <c r="Q107" s="248"/>
      <c r="R107" s="39"/>
      <c r="T107" s="132"/>
      <c r="U107" s="132"/>
    </row>
    <row r="108" spans="2:65" s="1" customFormat="1" ht="6.95" customHeight="1"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3"/>
      <c r="T108" s="132"/>
      <c r="U108" s="132"/>
    </row>
    <row r="112" spans="2:65" s="1" customFormat="1" ht="6.95" customHeight="1"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6"/>
    </row>
    <row r="113" spans="2:65" s="1" customFormat="1" ht="36.950000000000003" customHeight="1">
      <c r="B113" s="37"/>
      <c r="C113" s="210" t="s">
        <v>149</v>
      </c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30" customHeight="1">
      <c r="B115" s="37"/>
      <c r="C115" s="32" t="s">
        <v>17</v>
      </c>
      <c r="D115" s="38"/>
      <c r="E115" s="38"/>
      <c r="F115" s="255" t="str">
        <f>F6</f>
        <v>Obnova kultúrneho domu Zrkadlový Háj v Petržalke</v>
      </c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38"/>
      <c r="R115" s="39"/>
    </row>
    <row r="116" spans="2:65" s="1" customFormat="1" ht="36.950000000000003" customHeight="1">
      <c r="B116" s="37"/>
      <c r="C116" s="71" t="s">
        <v>114</v>
      </c>
      <c r="D116" s="38"/>
      <c r="E116" s="38"/>
      <c r="F116" s="230" t="str">
        <f>F7</f>
        <v>1a - Zateplenie strechy</v>
      </c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38"/>
      <c r="R116" s="39"/>
    </row>
    <row r="117" spans="2:65" s="1" customFormat="1" ht="6.95" customHeigh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9"/>
    </row>
    <row r="118" spans="2:65" s="1" customFormat="1" ht="18" customHeight="1">
      <c r="B118" s="37"/>
      <c r="C118" s="32" t="s">
        <v>22</v>
      </c>
      <c r="D118" s="38"/>
      <c r="E118" s="38"/>
      <c r="F118" s="30" t="str">
        <f>F9</f>
        <v xml:space="preserve"> </v>
      </c>
      <c r="G118" s="38"/>
      <c r="H118" s="38"/>
      <c r="I118" s="38"/>
      <c r="J118" s="38"/>
      <c r="K118" s="32" t="s">
        <v>24</v>
      </c>
      <c r="L118" s="38"/>
      <c r="M118" s="259">
        <f>IF(O9="","",O9)</f>
        <v>0</v>
      </c>
      <c r="N118" s="259"/>
      <c r="O118" s="259"/>
      <c r="P118" s="259"/>
      <c r="Q118" s="38"/>
      <c r="R118" s="39"/>
    </row>
    <row r="119" spans="2:65" s="1" customFormat="1" ht="6.9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5" s="1" customFormat="1" ht="15">
      <c r="B120" s="37"/>
      <c r="C120" s="32" t="s">
        <v>25</v>
      </c>
      <c r="D120" s="38"/>
      <c r="E120" s="38"/>
      <c r="F120" s="30" t="str">
        <f>E12</f>
        <v xml:space="preserve"> </v>
      </c>
      <c r="G120" s="38"/>
      <c r="H120" s="38"/>
      <c r="I120" s="38"/>
      <c r="J120" s="38"/>
      <c r="K120" s="32" t="s">
        <v>30</v>
      </c>
      <c r="L120" s="38"/>
      <c r="M120" s="214" t="str">
        <f>E18</f>
        <v xml:space="preserve"> </v>
      </c>
      <c r="N120" s="214"/>
      <c r="O120" s="214"/>
      <c r="P120" s="214"/>
      <c r="Q120" s="214"/>
      <c r="R120" s="39"/>
    </row>
    <row r="121" spans="2:65" s="1" customFormat="1" ht="14.45" customHeight="1">
      <c r="B121" s="37"/>
      <c r="C121" s="32" t="s">
        <v>28</v>
      </c>
      <c r="D121" s="38"/>
      <c r="E121" s="38"/>
      <c r="F121" s="30" t="str">
        <f>IF(E15="","",E15)</f>
        <v>Vyplň údaj</v>
      </c>
      <c r="G121" s="38"/>
      <c r="H121" s="38"/>
      <c r="I121" s="38"/>
      <c r="J121" s="38"/>
      <c r="K121" s="32" t="s">
        <v>33</v>
      </c>
      <c r="L121" s="38"/>
      <c r="M121" s="214" t="str">
        <f>E21</f>
        <v>Ing. Dana Vavrincová</v>
      </c>
      <c r="N121" s="214"/>
      <c r="O121" s="214"/>
      <c r="P121" s="214"/>
      <c r="Q121" s="214"/>
      <c r="R121" s="39"/>
    </row>
    <row r="122" spans="2:65" s="1" customFormat="1" ht="10.35" customHeigh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9"/>
    </row>
    <row r="123" spans="2:65" s="8" customFormat="1" ht="29.25" customHeight="1">
      <c r="B123" s="153"/>
      <c r="C123" s="154" t="s">
        <v>150</v>
      </c>
      <c r="D123" s="155" t="s">
        <v>151</v>
      </c>
      <c r="E123" s="155" t="s">
        <v>57</v>
      </c>
      <c r="F123" s="273" t="s">
        <v>152</v>
      </c>
      <c r="G123" s="273"/>
      <c r="H123" s="273"/>
      <c r="I123" s="273"/>
      <c r="J123" s="155" t="s">
        <v>153</v>
      </c>
      <c r="K123" s="155" t="s">
        <v>154</v>
      </c>
      <c r="L123" s="274" t="s">
        <v>155</v>
      </c>
      <c r="M123" s="274"/>
      <c r="N123" s="273" t="s">
        <v>128</v>
      </c>
      <c r="O123" s="273"/>
      <c r="P123" s="273"/>
      <c r="Q123" s="275"/>
      <c r="R123" s="156"/>
      <c r="T123" s="82" t="s">
        <v>156</v>
      </c>
      <c r="U123" s="83" t="s">
        <v>39</v>
      </c>
      <c r="V123" s="83" t="s">
        <v>157</v>
      </c>
      <c r="W123" s="83" t="s">
        <v>158</v>
      </c>
      <c r="X123" s="83" t="s">
        <v>159</v>
      </c>
      <c r="Y123" s="83" t="s">
        <v>160</v>
      </c>
      <c r="Z123" s="83" t="s">
        <v>161</v>
      </c>
      <c r="AA123" s="84" t="s">
        <v>162</v>
      </c>
    </row>
    <row r="124" spans="2:65" s="1" customFormat="1" ht="29.25" customHeight="1">
      <c r="B124" s="37"/>
      <c r="C124" s="86" t="s">
        <v>125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295">
        <f>BK124</f>
        <v>0</v>
      </c>
      <c r="O124" s="296"/>
      <c r="P124" s="296"/>
      <c r="Q124" s="296"/>
      <c r="R124" s="39"/>
      <c r="T124" s="85"/>
      <c r="U124" s="53"/>
      <c r="V124" s="53"/>
      <c r="W124" s="157">
        <f>W125+W133+W246+W250</f>
        <v>0</v>
      </c>
      <c r="X124" s="53"/>
      <c r="Y124" s="157">
        <f>Y125+Y133+Y246+Y250</f>
        <v>106.80594048000003</v>
      </c>
      <c r="Z124" s="53"/>
      <c r="AA124" s="158">
        <f>AA125+AA133+AA246+AA250</f>
        <v>5.6110724000000003</v>
      </c>
      <c r="AT124" s="20" t="s">
        <v>74</v>
      </c>
      <c r="AU124" s="20" t="s">
        <v>130</v>
      </c>
      <c r="BK124" s="159">
        <f>BK125+BK133+BK246+BK250</f>
        <v>0</v>
      </c>
    </row>
    <row r="125" spans="2:65" s="9" customFormat="1" ht="37.35" customHeight="1">
      <c r="B125" s="160"/>
      <c r="C125" s="161"/>
      <c r="D125" s="162" t="s">
        <v>131</v>
      </c>
      <c r="E125" s="162"/>
      <c r="F125" s="162"/>
      <c r="G125" s="162"/>
      <c r="H125" s="162"/>
      <c r="I125" s="162"/>
      <c r="J125" s="162"/>
      <c r="K125" s="162"/>
      <c r="L125" s="162"/>
      <c r="M125" s="162"/>
      <c r="N125" s="292">
        <f>BK125</f>
        <v>0</v>
      </c>
      <c r="O125" s="293"/>
      <c r="P125" s="293"/>
      <c r="Q125" s="293"/>
      <c r="R125" s="163"/>
      <c r="T125" s="164"/>
      <c r="U125" s="161"/>
      <c r="V125" s="161"/>
      <c r="W125" s="165">
        <f>W126</f>
        <v>0</v>
      </c>
      <c r="X125" s="161"/>
      <c r="Y125" s="165">
        <f>Y126</f>
        <v>0</v>
      </c>
      <c r="Z125" s="161"/>
      <c r="AA125" s="166">
        <f>AA126</f>
        <v>0</v>
      </c>
      <c r="AR125" s="167" t="s">
        <v>83</v>
      </c>
      <c r="AT125" s="168" t="s">
        <v>74</v>
      </c>
      <c r="AU125" s="168" t="s">
        <v>75</v>
      </c>
      <c r="AY125" s="167" t="s">
        <v>163</v>
      </c>
      <c r="BK125" s="169">
        <f>BK126</f>
        <v>0</v>
      </c>
    </row>
    <row r="126" spans="2:65" s="9" customFormat="1" ht="19.899999999999999" customHeight="1">
      <c r="B126" s="160"/>
      <c r="C126" s="161"/>
      <c r="D126" s="170" t="s">
        <v>132</v>
      </c>
      <c r="E126" s="170"/>
      <c r="F126" s="170"/>
      <c r="G126" s="170"/>
      <c r="H126" s="170"/>
      <c r="I126" s="170"/>
      <c r="J126" s="170"/>
      <c r="K126" s="170"/>
      <c r="L126" s="170"/>
      <c r="M126" s="170"/>
      <c r="N126" s="297">
        <f>BK126</f>
        <v>0</v>
      </c>
      <c r="O126" s="298"/>
      <c r="P126" s="298"/>
      <c r="Q126" s="298"/>
      <c r="R126" s="163"/>
      <c r="T126" s="164"/>
      <c r="U126" s="161"/>
      <c r="V126" s="161"/>
      <c r="W126" s="165">
        <f>SUM(W127:W132)</f>
        <v>0</v>
      </c>
      <c r="X126" s="161"/>
      <c r="Y126" s="165">
        <f>SUM(Y127:Y132)</f>
        <v>0</v>
      </c>
      <c r="Z126" s="161"/>
      <c r="AA126" s="166">
        <f>SUM(AA127:AA132)</f>
        <v>0</v>
      </c>
      <c r="AR126" s="167" t="s">
        <v>83</v>
      </c>
      <c r="AT126" s="168" t="s">
        <v>74</v>
      </c>
      <c r="AU126" s="168" t="s">
        <v>83</v>
      </c>
      <c r="AY126" s="167" t="s">
        <v>163</v>
      </c>
      <c r="BK126" s="169">
        <f>SUM(BK127:BK132)</f>
        <v>0</v>
      </c>
    </row>
    <row r="127" spans="2:65" s="1" customFormat="1" ht="31.5" customHeight="1">
      <c r="B127" s="37"/>
      <c r="C127" s="171" t="s">
        <v>83</v>
      </c>
      <c r="D127" s="171" t="s">
        <v>164</v>
      </c>
      <c r="E127" s="172" t="s">
        <v>165</v>
      </c>
      <c r="F127" s="276" t="s">
        <v>166</v>
      </c>
      <c r="G127" s="276"/>
      <c r="H127" s="276"/>
      <c r="I127" s="276"/>
      <c r="J127" s="173" t="s">
        <v>167</v>
      </c>
      <c r="K127" s="174">
        <v>5.6109999999999998</v>
      </c>
      <c r="L127" s="277">
        <v>0</v>
      </c>
      <c r="M127" s="278"/>
      <c r="N127" s="279">
        <f t="shared" ref="N127:N132" si="5">ROUND(L127*K127,3)</f>
        <v>0</v>
      </c>
      <c r="O127" s="279"/>
      <c r="P127" s="279"/>
      <c r="Q127" s="279"/>
      <c r="R127" s="39"/>
      <c r="T127" s="176" t="s">
        <v>20</v>
      </c>
      <c r="U127" s="46" t="s">
        <v>42</v>
      </c>
      <c r="V127" s="38"/>
      <c r="W127" s="177">
        <f t="shared" ref="W127:W132" si="6">V127*K127</f>
        <v>0</v>
      </c>
      <c r="X127" s="177">
        <v>0</v>
      </c>
      <c r="Y127" s="177">
        <f t="shared" ref="Y127:Y132" si="7">X127*K127</f>
        <v>0</v>
      </c>
      <c r="Z127" s="177">
        <v>0</v>
      </c>
      <c r="AA127" s="178">
        <f t="shared" ref="AA127:AA132" si="8">Z127*K127</f>
        <v>0</v>
      </c>
      <c r="AR127" s="20" t="s">
        <v>168</v>
      </c>
      <c r="AT127" s="20" t="s">
        <v>164</v>
      </c>
      <c r="AU127" s="20" t="s">
        <v>104</v>
      </c>
      <c r="AY127" s="20" t="s">
        <v>163</v>
      </c>
      <c r="BE127" s="112">
        <f t="shared" ref="BE127:BE132" si="9">IF(U127="základná",N127,0)</f>
        <v>0</v>
      </c>
      <c r="BF127" s="112">
        <f t="shared" ref="BF127:BF132" si="10">IF(U127="znížená",N127,0)</f>
        <v>0</v>
      </c>
      <c r="BG127" s="112">
        <f t="shared" ref="BG127:BG132" si="11">IF(U127="zákl. prenesená",N127,0)</f>
        <v>0</v>
      </c>
      <c r="BH127" s="112">
        <f t="shared" ref="BH127:BH132" si="12">IF(U127="zníž. prenesená",N127,0)</f>
        <v>0</v>
      </c>
      <c r="BI127" s="112">
        <f t="shared" ref="BI127:BI132" si="13">IF(U127="nulová",N127,0)</f>
        <v>0</v>
      </c>
      <c r="BJ127" s="20" t="s">
        <v>104</v>
      </c>
      <c r="BK127" s="179">
        <f t="shared" ref="BK127:BK132" si="14">ROUND(L127*K127,3)</f>
        <v>0</v>
      </c>
      <c r="BL127" s="20" t="s">
        <v>168</v>
      </c>
      <c r="BM127" s="20" t="s">
        <v>169</v>
      </c>
    </row>
    <row r="128" spans="2:65" s="1" customFormat="1" ht="31.5" customHeight="1">
      <c r="B128" s="37"/>
      <c r="C128" s="171" t="s">
        <v>104</v>
      </c>
      <c r="D128" s="171" t="s">
        <v>164</v>
      </c>
      <c r="E128" s="172" t="s">
        <v>170</v>
      </c>
      <c r="F128" s="276" t="s">
        <v>171</v>
      </c>
      <c r="G128" s="276"/>
      <c r="H128" s="276"/>
      <c r="I128" s="276"/>
      <c r="J128" s="173" t="s">
        <v>167</v>
      </c>
      <c r="K128" s="174">
        <v>5.6109999999999998</v>
      </c>
      <c r="L128" s="277">
        <v>0</v>
      </c>
      <c r="M128" s="278"/>
      <c r="N128" s="279">
        <f t="shared" si="5"/>
        <v>0</v>
      </c>
      <c r="O128" s="279"/>
      <c r="P128" s="279"/>
      <c r="Q128" s="279"/>
      <c r="R128" s="39"/>
      <c r="T128" s="176" t="s">
        <v>20</v>
      </c>
      <c r="U128" s="46" t="s">
        <v>42</v>
      </c>
      <c r="V128" s="38"/>
      <c r="W128" s="177">
        <f t="shared" si="6"/>
        <v>0</v>
      </c>
      <c r="X128" s="177">
        <v>0</v>
      </c>
      <c r="Y128" s="177">
        <f t="shared" si="7"/>
        <v>0</v>
      </c>
      <c r="Z128" s="177">
        <v>0</v>
      </c>
      <c r="AA128" s="178">
        <f t="shared" si="8"/>
        <v>0</v>
      </c>
      <c r="AR128" s="20" t="s">
        <v>168</v>
      </c>
      <c r="AT128" s="20" t="s">
        <v>164</v>
      </c>
      <c r="AU128" s="20" t="s">
        <v>104</v>
      </c>
      <c r="AY128" s="20" t="s">
        <v>163</v>
      </c>
      <c r="BE128" s="112">
        <f t="shared" si="9"/>
        <v>0</v>
      </c>
      <c r="BF128" s="112">
        <f t="shared" si="10"/>
        <v>0</v>
      </c>
      <c r="BG128" s="112">
        <f t="shared" si="11"/>
        <v>0</v>
      </c>
      <c r="BH128" s="112">
        <f t="shared" si="12"/>
        <v>0</v>
      </c>
      <c r="BI128" s="112">
        <f t="shared" si="13"/>
        <v>0</v>
      </c>
      <c r="BJ128" s="20" t="s">
        <v>104</v>
      </c>
      <c r="BK128" s="179">
        <f t="shared" si="14"/>
        <v>0</v>
      </c>
      <c r="BL128" s="20" t="s">
        <v>168</v>
      </c>
      <c r="BM128" s="20" t="s">
        <v>172</v>
      </c>
    </row>
    <row r="129" spans="2:65" s="1" customFormat="1" ht="31.5" customHeight="1">
      <c r="B129" s="37"/>
      <c r="C129" s="171" t="s">
        <v>173</v>
      </c>
      <c r="D129" s="171" t="s">
        <v>164</v>
      </c>
      <c r="E129" s="172" t="s">
        <v>174</v>
      </c>
      <c r="F129" s="276" t="s">
        <v>175</v>
      </c>
      <c r="G129" s="276"/>
      <c r="H129" s="276"/>
      <c r="I129" s="276"/>
      <c r="J129" s="173" t="s">
        <v>167</v>
      </c>
      <c r="K129" s="174">
        <v>162.71899999999999</v>
      </c>
      <c r="L129" s="277">
        <v>0</v>
      </c>
      <c r="M129" s="278"/>
      <c r="N129" s="279">
        <f t="shared" si="5"/>
        <v>0</v>
      </c>
      <c r="O129" s="279"/>
      <c r="P129" s="279"/>
      <c r="Q129" s="279"/>
      <c r="R129" s="39"/>
      <c r="T129" s="176" t="s">
        <v>20</v>
      </c>
      <c r="U129" s="46" t="s">
        <v>42</v>
      </c>
      <c r="V129" s="38"/>
      <c r="W129" s="177">
        <f t="shared" si="6"/>
        <v>0</v>
      </c>
      <c r="X129" s="177">
        <v>0</v>
      </c>
      <c r="Y129" s="177">
        <f t="shared" si="7"/>
        <v>0</v>
      </c>
      <c r="Z129" s="177">
        <v>0</v>
      </c>
      <c r="AA129" s="178">
        <f t="shared" si="8"/>
        <v>0</v>
      </c>
      <c r="AR129" s="20" t="s">
        <v>168</v>
      </c>
      <c r="AT129" s="20" t="s">
        <v>164</v>
      </c>
      <c r="AU129" s="20" t="s">
        <v>104</v>
      </c>
      <c r="AY129" s="20" t="s">
        <v>163</v>
      </c>
      <c r="BE129" s="112">
        <f t="shared" si="9"/>
        <v>0</v>
      </c>
      <c r="BF129" s="112">
        <f t="shared" si="10"/>
        <v>0</v>
      </c>
      <c r="BG129" s="112">
        <f t="shared" si="11"/>
        <v>0</v>
      </c>
      <c r="BH129" s="112">
        <f t="shared" si="12"/>
        <v>0</v>
      </c>
      <c r="BI129" s="112">
        <f t="shared" si="13"/>
        <v>0</v>
      </c>
      <c r="BJ129" s="20" t="s">
        <v>104</v>
      </c>
      <c r="BK129" s="179">
        <f t="shared" si="14"/>
        <v>0</v>
      </c>
      <c r="BL129" s="20" t="s">
        <v>168</v>
      </c>
      <c r="BM129" s="20" t="s">
        <v>176</v>
      </c>
    </row>
    <row r="130" spans="2:65" s="1" customFormat="1" ht="31.5" customHeight="1">
      <c r="B130" s="37"/>
      <c r="C130" s="171" t="s">
        <v>168</v>
      </c>
      <c r="D130" s="171" t="s">
        <v>164</v>
      </c>
      <c r="E130" s="172" t="s">
        <v>177</v>
      </c>
      <c r="F130" s="276" t="s">
        <v>178</v>
      </c>
      <c r="G130" s="276"/>
      <c r="H130" s="276"/>
      <c r="I130" s="276"/>
      <c r="J130" s="173" t="s">
        <v>167</v>
      </c>
      <c r="K130" s="174">
        <v>5.6109999999999998</v>
      </c>
      <c r="L130" s="277">
        <v>0</v>
      </c>
      <c r="M130" s="278"/>
      <c r="N130" s="279">
        <f t="shared" si="5"/>
        <v>0</v>
      </c>
      <c r="O130" s="279"/>
      <c r="P130" s="279"/>
      <c r="Q130" s="279"/>
      <c r="R130" s="39"/>
      <c r="T130" s="176" t="s">
        <v>20</v>
      </c>
      <c r="U130" s="46" t="s">
        <v>42</v>
      </c>
      <c r="V130" s="38"/>
      <c r="W130" s="177">
        <f t="shared" si="6"/>
        <v>0</v>
      </c>
      <c r="X130" s="177">
        <v>0</v>
      </c>
      <c r="Y130" s="177">
        <f t="shared" si="7"/>
        <v>0</v>
      </c>
      <c r="Z130" s="177">
        <v>0</v>
      </c>
      <c r="AA130" s="178">
        <f t="shared" si="8"/>
        <v>0</v>
      </c>
      <c r="AR130" s="20" t="s">
        <v>168</v>
      </c>
      <c r="AT130" s="20" t="s">
        <v>164</v>
      </c>
      <c r="AU130" s="20" t="s">
        <v>104</v>
      </c>
      <c r="AY130" s="20" t="s">
        <v>163</v>
      </c>
      <c r="BE130" s="112">
        <f t="shared" si="9"/>
        <v>0</v>
      </c>
      <c r="BF130" s="112">
        <f t="shared" si="10"/>
        <v>0</v>
      </c>
      <c r="BG130" s="112">
        <f t="shared" si="11"/>
        <v>0</v>
      </c>
      <c r="BH130" s="112">
        <f t="shared" si="12"/>
        <v>0</v>
      </c>
      <c r="BI130" s="112">
        <f t="shared" si="13"/>
        <v>0</v>
      </c>
      <c r="BJ130" s="20" t="s">
        <v>104</v>
      </c>
      <c r="BK130" s="179">
        <f t="shared" si="14"/>
        <v>0</v>
      </c>
      <c r="BL130" s="20" t="s">
        <v>168</v>
      </c>
      <c r="BM130" s="20" t="s">
        <v>179</v>
      </c>
    </row>
    <row r="131" spans="2:65" s="1" customFormat="1" ht="31.5" customHeight="1">
      <c r="B131" s="37"/>
      <c r="C131" s="171" t="s">
        <v>180</v>
      </c>
      <c r="D131" s="171" t="s">
        <v>164</v>
      </c>
      <c r="E131" s="172" t="s">
        <v>181</v>
      </c>
      <c r="F131" s="276" t="s">
        <v>182</v>
      </c>
      <c r="G131" s="276"/>
      <c r="H131" s="276"/>
      <c r="I131" s="276"/>
      <c r="J131" s="173" t="s">
        <v>167</v>
      </c>
      <c r="K131" s="174">
        <v>22.443999999999999</v>
      </c>
      <c r="L131" s="277">
        <v>0</v>
      </c>
      <c r="M131" s="278"/>
      <c r="N131" s="279">
        <f t="shared" si="5"/>
        <v>0</v>
      </c>
      <c r="O131" s="279"/>
      <c r="P131" s="279"/>
      <c r="Q131" s="279"/>
      <c r="R131" s="39"/>
      <c r="T131" s="176" t="s">
        <v>20</v>
      </c>
      <c r="U131" s="46" t="s">
        <v>42</v>
      </c>
      <c r="V131" s="38"/>
      <c r="W131" s="177">
        <f t="shared" si="6"/>
        <v>0</v>
      </c>
      <c r="X131" s="177">
        <v>0</v>
      </c>
      <c r="Y131" s="177">
        <f t="shared" si="7"/>
        <v>0</v>
      </c>
      <c r="Z131" s="177">
        <v>0</v>
      </c>
      <c r="AA131" s="178">
        <f t="shared" si="8"/>
        <v>0</v>
      </c>
      <c r="AR131" s="20" t="s">
        <v>168</v>
      </c>
      <c r="AT131" s="20" t="s">
        <v>164</v>
      </c>
      <c r="AU131" s="20" t="s">
        <v>104</v>
      </c>
      <c r="AY131" s="20" t="s">
        <v>163</v>
      </c>
      <c r="BE131" s="112">
        <f t="shared" si="9"/>
        <v>0</v>
      </c>
      <c r="BF131" s="112">
        <f t="shared" si="10"/>
        <v>0</v>
      </c>
      <c r="BG131" s="112">
        <f t="shared" si="11"/>
        <v>0</v>
      </c>
      <c r="BH131" s="112">
        <f t="shared" si="12"/>
        <v>0</v>
      </c>
      <c r="BI131" s="112">
        <f t="shared" si="13"/>
        <v>0</v>
      </c>
      <c r="BJ131" s="20" t="s">
        <v>104</v>
      </c>
      <c r="BK131" s="179">
        <f t="shared" si="14"/>
        <v>0</v>
      </c>
      <c r="BL131" s="20" t="s">
        <v>168</v>
      </c>
      <c r="BM131" s="20" t="s">
        <v>183</v>
      </c>
    </row>
    <row r="132" spans="2:65" s="1" customFormat="1" ht="31.5" customHeight="1">
      <c r="B132" s="37"/>
      <c r="C132" s="171" t="s">
        <v>184</v>
      </c>
      <c r="D132" s="171" t="s">
        <v>164</v>
      </c>
      <c r="E132" s="172" t="s">
        <v>185</v>
      </c>
      <c r="F132" s="276" t="s">
        <v>186</v>
      </c>
      <c r="G132" s="276"/>
      <c r="H132" s="276"/>
      <c r="I132" s="276"/>
      <c r="J132" s="173" t="s">
        <v>167</v>
      </c>
      <c r="K132" s="174">
        <v>5.6109999999999998</v>
      </c>
      <c r="L132" s="277">
        <v>0</v>
      </c>
      <c r="M132" s="278"/>
      <c r="N132" s="279">
        <f t="shared" si="5"/>
        <v>0</v>
      </c>
      <c r="O132" s="279"/>
      <c r="P132" s="279"/>
      <c r="Q132" s="279"/>
      <c r="R132" s="39"/>
      <c r="T132" s="176" t="s">
        <v>20</v>
      </c>
      <c r="U132" s="46" t="s">
        <v>42</v>
      </c>
      <c r="V132" s="38"/>
      <c r="W132" s="177">
        <f t="shared" si="6"/>
        <v>0</v>
      </c>
      <c r="X132" s="177">
        <v>0</v>
      </c>
      <c r="Y132" s="177">
        <f t="shared" si="7"/>
        <v>0</v>
      </c>
      <c r="Z132" s="177">
        <v>0</v>
      </c>
      <c r="AA132" s="178">
        <f t="shared" si="8"/>
        <v>0</v>
      </c>
      <c r="AR132" s="20" t="s">
        <v>168</v>
      </c>
      <c r="AT132" s="20" t="s">
        <v>164</v>
      </c>
      <c r="AU132" s="20" t="s">
        <v>104</v>
      </c>
      <c r="AY132" s="20" t="s">
        <v>163</v>
      </c>
      <c r="BE132" s="112">
        <f t="shared" si="9"/>
        <v>0</v>
      </c>
      <c r="BF132" s="112">
        <f t="shared" si="10"/>
        <v>0</v>
      </c>
      <c r="BG132" s="112">
        <f t="shared" si="11"/>
        <v>0</v>
      </c>
      <c r="BH132" s="112">
        <f t="shared" si="12"/>
        <v>0</v>
      </c>
      <c r="BI132" s="112">
        <f t="shared" si="13"/>
        <v>0</v>
      </c>
      <c r="BJ132" s="20" t="s">
        <v>104</v>
      </c>
      <c r="BK132" s="179">
        <f t="shared" si="14"/>
        <v>0</v>
      </c>
      <c r="BL132" s="20" t="s">
        <v>168</v>
      </c>
      <c r="BM132" s="20" t="s">
        <v>187</v>
      </c>
    </row>
    <row r="133" spans="2:65" s="9" customFormat="1" ht="37.35" customHeight="1">
      <c r="B133" s="160"/>
      <c r="C133" s="161"/>
      <c r="D133" s="162" t="s">
        <v>133</v>
      </c>
      <c r="E133" s="162"/>
      <c r="F133" s="162"/>
      <c r="G133" s="162"/>
      <c r="H133" s="162"/>
      <c r="I133" s="162"/>
      <c r="J133" s="162"/>
      <c r="K133" s="162"/>
      <c r="L133" s="162"/>
      <c r="M133" s="162"/>
      <c r="N133" s="299">
        <f>BK133</f>
        <v>0</v>
      </c>
      <c r="O133" s="300"/>
      <c r="P133" s="300"/>
      <c r="Q133" s="300"/>
      <c r="R133" s="163"/>
      <c r="T133" s="164"/>
      <c r="U133" s="161"/>
      <c r="V133" s="161"/>
      <c r="W133" s="165">
        <f>W134+W208+W234+W240</f>
        <v>0</v>
      </c>
      <c r="X133" s="161"/>
      <c r="Y133" s="165">
        <f>Y134+Y208+Y234+Y240</f>
        <v>106.80594048000003</v>
      </c>
      <c r="Z133" s="161"/>
      <c r="AA133" s="166">
        <f>AA134+AA208+AA234+AA240</f>
        <v>5.6110724000000003</v>
      </c>
      <c r="AR133" s="167" t="s">
        <v>104</v>
      </c>
      <c r="AT133" s="168" t="s">
        <v>74</v>
      </c>
      <c r="AU133" s="168" t="s">
        <v>75</v>
      </c>
      <c r="AY133" s="167" t="s">
        <v>163</v>
      </c>
      <c r="BK133" s="169">
        <f>BK134+BK208+BK234+BK240</f>
        <v>0</v>
      </c>
    </row>
    <row r="134" spans="2:65" s="9" customFormat="1" ht="19.899999999999999" customHeight="1">
      <c r="B134" s="160"/>
      <c r="C134" s="161"/>
      <c r="D134" s="170" t="s">
        <v>134</v>
      </c>
      <c r="E134" s="170"/>
      <c r="F134" s="170"/>
      <c r="G134" s="170"/>
      <c r="H134" s="170"/>
      <c r="I134" s="170"/>
      <c r="J134" s="170"/>
      <c r="K134" s="170"/>
      <c r="L134" s="170"/>
      <c r="M134" s="170"/>
      <c r="N134" s="297">
        <f>BK134</f>
        <v>0</v>
      </c>
      <c r="O134" s="298"/>
      <c r="P134" s="298"/>
      <c r="Q134" s="298"/>
      <c r="R134" s="163"/>
      <c r="T134" s="164"/>
      <c r="U134" s="161"/>
      <c r="V134" s="161"/>
      <c r="W134" s="165">
        <f>SUM(W135:W207)</f>
        <v>0</v>
      </c>
      <c r="X134" s="161"/>
      <c r="Y134" s="165">
        <f>SUM(Y135:Y207)</f>
        <v>17.287081240000003</v>
      </c>
      <c r="Z134" s="161"/>
      <c r="AA134" s="166">
        <f>SUM(AA135:AA207)</f>
        <v>4.5617960000000002</v>
      </c>
      <c r="AR134" s="167" t="s">
        <v>104</v>
      </c>
      <c r="AT134" s="168" t="s">
        <v>74</v>
      </c>
      <c r="AU134" s="168" t="s">
        <v>83</v>
      </c>
      <c r="AY134" s="167" t="s">
        <v>163</v>
      </c>
      <c r="BK134" s="169">
        <f>SUM(BK135:BK207)</f>
        <v>0</v>
      </c>
    </row>
    <row r="135" spans="2:65" s="1" customFormat="1" ht="31.5" customHeight="1">
      <c r="B135" s="37"/>
      <c r="C135" s="171" t="s">
        <v>188</v>
      </c>
      <c r="D135" s="171" t="s">
        <v>164</v>
      </c>
      <c r="E135" s="172" t="s">
        <v>189</v>
      </c>
      <c r="F135" s="276" t="s">
        <v>190</v>
      </c>
      <c r="G135" s="276"/>
      <c r="H135" s="276"/>
      <c r="I135" s="276"/>
      <c r="J135" s="173" t="s">
        <v>191</v>
      </c>
      <c r="K135" s="174">
        <v>2273.6979999999999</v>
      </c>
      <c r="L135" s="277">
        <v>0</v>
      </c>
      <c r="M135" s="278"/>
      <c r="N135" s="279">
        <f>ROUND(L135*K135,3)</f>
        <v>0</v>
      </c>
      <c r="O135" s="279"/>
      <c r="P135" s="279"/>
      <c r="Q135" s="279"/>
      <c r="R135" s="39"/>
      <c r="T135" s="176" t="s">
        <v>20</v>
      </c>
      <c r="U135" s="46" t="s">
        <v>42</v>
      </c>
      <c r="V135" s="38"/>
      <c r="W135" s="177">
        <f>V135*K135</f>
        <v>0</v>
      </c>
      <c r="X135" s="177">
        <v>0</v>
      </c>
      <c r="Y135" s="177">
        <f>X135*K135</f>
        <v>0</v>
      </c>
      <c r="Z135" s="177">
        <v>2E-3</v>
      </c>
      <c r="AA135" s="178">
        <f>Z135*K135</f>
        <v>4.547396</v>
      </c>
      <c r="AR135" s="20" t="s">
        <v>192</v>
      </c>
      <c r="AT135" s="20" t="s">
        <v>164</v>
      </c>
      <c r="AU135" s="20" t="s">
        <v>104</v>
      </c>
      <c r="AY135" s="20" t="s">
        <v>163</v>
      </c>
      <c r="BE135" s="112">
        <f>IF(U135="základná",N135,0)</f>
        <v>0</v>
      </c>
      <c r="BF135" s="112">
        <f>IF(U135="znížená",N135,0)</f>
        <v>0</v>
      </c>
      <c r="BG135" s="112">
        <f>IF(U135="zákl. prenesená",N135,0)</f>
        <v>0</v>
      </c>
      <c r="BH135" s="112">
        <f>IF(U135="zníž. prenesená",N135,0)</f>
        <v>0</v>
      </c>
      <c r="BI135" s="112">
        <f>IF(U135="nulová",N135,0)</f>
        <v>0</v>
      </c>
      <c r="BJ135" s="20" t="s">
        <v>104</v>
      </c>
      <c r="BK135" s="179">
        <f>ROUND(L135*K135,3)</f>
        <v>0</v>
      </c>
      <c r="BL135" s="20" t="s">
        <v>192</v>
      </c>
      <c r="BM135" s="20" t="s">
        <v>193</v>
      </c>
    </row>
    <row r="136" spans="2:65" s="10" customFormat="1" ht="22.5" customHeight="1">
      <c r="B136" s="180"/>
      <c r="C136" s="181"/>
      <c r="D136" s="181"/>
      <c r="E136" s="182" t="s">
        <v>20</v>
      </c>
      <c r="F136" s="280" t="s">
        <v>102</v>
      </c>
      <c r="G136" s="281"/>
      <c r="H136" s="281"/>
      <c r="I136" s="281"/>
      <c r="J136" s="181"/>
      <c r="K136" s="183">
        <v>2273.6979999999999</v>
      </c>
      <c r="L136" s="181"/>
      <c r="M136" s="181"/>
      <c r="N136" s="181"/>
      <c r="O136" s="181"/>
      <c r="P136" s="181"/>
      <c r="Q136" s="181"/>
      <c r="R136" s="184"/>
      <c r="T136" s="185"/>
      <c r="U136" s="181"/>
      <c r="V136" s="181"/>
      <c r="W136" s="181"/>
      <c r="X136" s="181"/>
      <c r="Y136" s="181"/>
      <c r="Z136" s="181"/>
      <c r="AA136" s="186"/>
      <c r="AT136" s="187" t="s">
        <v>194</v>
      </c>
      <c r="AU136" s="187" t="s">
        <v>104</v>
      </c>
      <c r="AV136" s="10" t="s">
        <v>104</v>
      </c>
      <c r="AW136" s="10" t="s">
        <v>31</v>
      </c>
      <c r="AX136" s="10" t="s">
        <v>83</v>
      </c>
      <c r="AY136" s="187" t="s">
        <v>163</v>
      </c>
    </row>
    <row r="137" spans="2:65" s="1" customFormat="1" ht="31.5" customHeight="1">
      <c r="B137" s="37"/>
      <c r="C137" s="171" t="s">
        <v>195</v>
      </c>
      <c r="D137" s="171" t="s">
        <v>164</v>
      </c>
      <c r="E137" s="172" t="s">
        <v>196</v>
      </c>
      <c r="F137" s="276" t="s">
        <v>197</v>
      </c>
      <c r="G137" s="276"/>
      <c r="H137" s="276"/>
      <c r="I137" s="276"/>
      <c r="J137" s="173" t="s">
        <v>191</v>
      </c>
      <c r="K137" s="174">
        <v>2273.6979999999999</v>
      </c>
      <c r="L137" s="277">
        <v>0</v>
      </c>
      <c r="M137" s="278"/>
      <c r="N137" s="279">
        <f>ROUND(L137*K137,3)</f>
        <v>0</v>
      </c>
      <c r="O137" s="279"/>
      <c r="P137" s="279"/>
      <c r="Q137" s="279"/>
      <c r="R137" s="39"/>
      <c r="T137" s="176" t="s">
        <v>20</v>
      </c>
      <c r="U137" s="46" t="s">
        <v>42</v>
      </c>
      <c r="V137" s="38"/>
      <c r="W137" s="177">
        <f>V137*K137</f>
        <v>0</v>
      </c>
      <c r="X137" s="177">
        <v>8.0000000000000007E-5</v>
      </c>
      <c r="Y137" s="177">
        <f>X137*K137</f>
        <v>0.18189584</v>
      </c>
      <c r="Z137" s="177">
        <v>0</v>
      </c>
      <c r="AA137" s="178">
        <f>Z137*K137</f>
        <v>0</v>
      </c>
      <c r="AR137" s="20" t="s">
        <v>192</v>
      </c>
      <c r="AT137" s="20" t="s">
        <v>164</v>
      </c>
      <c r="AU137" s="20" t="s">
        <v>104</v>
      </c>
      <c r="AY137" s="20" t="s">
        <v>163</v>
      </c>
      <c r="BE137" s="112">
        <f>IF(U137="základná",N137,0)</f>
        <v>0</v>
      </c>
      <c r="BF137" s="112">
        <f>IF(U137="znížená",N137,0)</f>
        <v>0</v>
      </c>
      <c r="BG137" s="112">
        <f>IF(U137="zákl. prenesená",N137,0)</f>
        <v>0</v>
      </c>
      <c r="BH137" s="112">
        <f>IF(U137="zníž. prenesená",N137,0)</f>
        <v>0</v>
      </c>
      <c r="BI137" s="112">
        <f>IF(U137="nulová",N137,0)</f>
        <v>0</v>
      </c>
      <c r="BJ137" s="20" t="s">
        <v>104</v>
      </c>
      <c r="BK137" s="179">
        <f>ROUND(L137*K137,3)</f>
        <v>0</v>
      </c>
      <c r="BL137" s="20" t="s">
        <v>192</v>
      </c>
      <c r="BM137" s="20" t="s">
        <v>198</v>
      </c>
    </row>
    <row r="138" spans="2:65" s="10" customFormat="1" ht="22.5" customHeight="1">
      <c r="B138" s="180"/>
      <c r="C138" s="181"/>
      <c r="D138" s="181"/>
      <c r="E138" s="182" t="s">
        <v>20</v>
      </c>
      <c r="F138" s="280" t="s">
        <v>199</v>
      </c>
      <c r="G138" s="281"/>
      <c r="H138" s="281"/>
      <c r="I138" s="281"/>
      <c r="J138" s="181"/>
      <c r="K138" s="183">
        <v>2841.8180000000002</v>
      </c>
      <c r="L138" s="181"/>
      <c r="M138" s="181"/>
      <c r="N138" s="181"/>
      <c r="O138" s="181"/>
      <c r="P138" s="181"/>
      <c r="Q138" s="181"/>
      <c r="R138" s="184"/>
      <c r="T138" s="185"/>
      <c r="U138" s="181"/>
      <c r="V138" s="181"/>
      <c r="W138" s="181"/>
      <c r="X138" s="181"/>
      <c r="Y138" s="181"/>
      <c r="Z138" s="181"/>
      <c r="AA138" s="186"/>
      <c r="AT138" s="187" t="s">
        <v>194</v>
      </c>
      <c r="AU138" s="187" t="s">
        <v>104</v>
      </c>
      <c r="AV138" s="10" t="s">
        <v>104</v>
      </c>
      <c r="AW138" s="10" t="s">
        <v>31</v>
      </c>
      <c r="AX138" s="10" t="s">
        <v>75</v>
      </c>
      <c r="AY138" s="187" t="s">
        <v>163</v>
      </c>
    </row>
    <row r="139" spans="2:65" s="10" customFormat="1" ht="22.5" customHeight="1">
      <c r="B139" s="180"/>
      <c r="C139" s="181"/>
      <c r="D139" s="181"/>
      <c r="E139" s="182" t="s">
        <v>20</v>
      </c>
      <c r="F139" s="282" t="s">
        <v>200</v>
      </c>
      <c r="G139" s="283"/>
      <c r="H139" s="283"/>
      <c r="I139" s="283"/>
      <c r="J139" s="181"/>
      <c r="K139" s="183">
        <v>-573.12</v>
      </c>
      <c r="L139" s="181"/>
      <c r="M139" s="181"/>
      <c r="N139" s="181"/>
      <c r="O139" s="181"/>
      <c r="P139" s="181"/>
      <c r="Q139" s="181"/>
      <c r="R139" s="184"/>
      <c r="T139" s="185"/>
      <c r="U139" s="181"/>
      <c r="V139" s="181"/>
      <c r="W139" s="181"/>
      <c r="X139" s="181"/>
      <c r="Y139" s="181"/>
      <c r="Z139" s="181"/>
      <c r="AA139" s="186"/>
      <c r="AT139" s="187" t="s">
        <v>194</v>
      </c>
      <c r="AU139" s="187" t="s">
        <v>104</v>
      </c>
      <c r="AV139" s="10" t="s">
        <v>104</v>
      </c>
      <c r="AW139" s="10" t="s">
        <v>31</v>
      </c>
      <c r="AX139" s="10" t="s">
        <v>75</v>
      </c>
      <c r="AY139" s="187" t="s">
        <v>163</v>
      </c>
    </row>
    <row r="140" spans="2:65" s="10" customFormat="1" ht="22.5" customHeight="1">
      <c r="B140" s="180"/>
      <c r="C140" s="181"/>
      <c r="D140" s="181"/>
      <c r="E140" s="182" t="s">
        <v>20</v>
      </c>
      <c r="F140" s="282" t="s">
        <v>201</v>
      </c>
      <c r="G140" s="283"/>
      <c r="H140" s="283"/>
      <c r="I140" s="283"/>
      <c r="J140" s="181"/>
      <c r="K140" s="183">
        <v>5</v>
      </c>
      <c r="L140" s="181"/>
      <c r="M140" s="181"/>
      <c r="N140" s="181"/>
      <c r="O140" s="181"/>
      <c r="P140" s="181"/>
      <c r="Q140" s="181"/>
      <c r="R140" s="184"/>
      <c r="T140" s="185"/>
      <c r="U140" s="181"/>
      <c r="V140" s="181"/>
      <c r="W140" s="181"/>
      <c r="X140" s="181"/>
      <c r="Y140" s="181"/>
      <c r="Z140" s="181"/>
      <c r="AA140" s="186"/>
      <c r="AT140" s="187" t="s">
        <v>194</v>
      </c>
      <c r="AU140" s="187" t="s">
        <v>104</v>
      </c>
      <c r="AV140" s="10" t="s">
        <v>104</v>
      </c>
      <c r="AW140" s="10" t="s">
        <v>31</v>
      </c>
      <c r="AX140" s="10" t="s">
        <v>75</v>
      </c>
      <c r="AY140" s="187" t="s">
        <v>163</v>
      </c>
    </row>
    <row r="141" spans="2:65" s="11" customFormat="1" ht="22.5" customHeight="1">
      <c r="B141" s="188"/>
      <c r="C141" s="189"/>
      <c r="D141" s="189"/>
      <c r="E141" s="190" t="s">
        <v>102</v>
      </c>
      <c r="F141" s="284" t="s">
        <v>202</v>
      </c>
      <c r="G141" s="285"/>
      <c r="H141" s="285"/>
      <c r="I141" s="285"/>
      <c r="J141" s="189"/>
      <c r="K141" s="191">
        <v>2273.6979999999999</v>
      </c>
      <c r="L141" s="189"/>
      <c r="M141" s="189"/>
      <c r="N141" s="189"/>
      <c r="O141" s="189"/>
      <c r="P141" s="189"/>
      <c r="Q141" s="189"/>
      <c r="R141" s="192"/>
      <c r="T141" s="193"/>
      <c r="U141" s="189"/>
      <c r="V141" s="189"/>
      <c r="W141" s="189"/>
      <c r="X141" s="189"/>
      <c r="Y141" s="189"/>
      <c r="Z141" s="189"/>
      <c r="AA141" s="194"/>
      <c r="AT141" s="195" t="s">
        <v>194</v>
      </c>
      <c r="AU141" s="195" t="s">
        <v>104</v>
      </c>
      <c r="AV141" s="11" t="s">
        <v>168</v>
      </c>
      <c r="AW141" s="11" t="s">
        <v>31</v>
      </c>
      <c r="AX141" s="11" t="s">
        <v>83</v>
      </c>
      <c r="AY141" s="195" t="s">
        <v>163</v>
      </c>
    </row>
    <row r="142" spans="2:65" s="1" customFormat="1" ht="22.5" customHeight="1">
      <c r="B142" s="37"/>
      <c r="C142" s="196" t="s">
        <v>203</v>
      </c>
      <c r="D142" s="196" t="s">
        <v>204</v>
      </c>
      <c r="E142" s="197" t="s">
        <v>205</v>
      </c>
      <c r="F142" s="286" t="s">
        <v>206</v>
      </c>
      <c r="G142" s="286"/>
      <c r="H142" s="286"/>
      <c r="I142" s="286"/>
      <c r="J142" s="198" t="s">
        <v>207</v>
      </c>
      <c r="K142" s="199">
        <v>7139.4120000000003</v>
      </c>
      <c r="L142" s="287">
        <v>0</v>
      </c>
      <c r="M142" s="288"/>
      <c r="N142" s="289">
        <f>ROUND(L142*K142,3)</f>
        <v>0</v>
      </c>
      <c r="O142" s="279"/>
      <c r="P142" s="279"/>
      <c r="Q142" s="279"/>
      <c r="R142" s="39"/>
      <c r="T142" s="176" t="s">
        <v>20</v>
      </c>
      <c r="U142" s="46" t="s">
        <v>42</v>
      </c>
      <c r="V142" s="38"/>
      <c r="W142" s="177">
        <f>V142*K142</f>
        <v>0</v>
      </c>
      <c r="X142" s="177">
        <v>1.4999999999999999E-4</v>
      </c>
      <c r="Y142" s="177">
        <f>X142*K142</f>
        <v>1.0709118</v>
      </c>
      <c r="Z142" s="177">
        <v>0</v>
      </c>
      <c r="AA142" s="178">
        <f>Z142*K142</f>
        <v>0</v>
      </c>
      <c r="AR142" s="20" t="s">
        <v>208</v>
      </c>
      <c r="AT142" s="20" t="s">
        <v>204</v>
      </c>
      <c r="AU142" s="20" t="s">
        <v>104</v>
      </c>
      <c r="AY142" s="20" t="s">
        <v>163</v>
      </c>
      <c r="BE142" s="112">
        <f>IF(U142="základná",N142,0)</f>
        <v>0</v>
      </c>
      <c r="BF142" s="112">
        <f>IF(U142="znížená",N142,0)</f>
        <v>0</v>
      </c>
      <c r="BG142" s="112">
        <f>IF(U142="zákl. prenesená",N142,0)</f>
        <v>0</v>
      </c>
      <c r="BH142" s="112">
        <f>IF(U142="zníž. prenesená",N142,0)</f>
        <v>0</v>
      </c>
      <c r="BI142" s="112">
        <f>IF(U142="nulová",N142,0)</f>
        <v>0</v>
      </c>
      <c r="BJ142" s="20" t="s">
        <v>104</v>
      </c>
      <c r="BK142" s="179">
        <f>ROUND(L142*K142,3)</f>
        <v>0</v>
      </c>
      <c r="BL142" s="20" t="s">
        <v>192</v>
      </c>
      <c r="BM142" s="20" t="s">
        <v>209</v>
      </c>
    </row>
    <row r="143" spans="2:65" s="10" customFormat="1" ht="22.5" customHeight="1">
      <c r="B143" s="180"/>
      <c r="C143" s="181"/>
      <c r="D143" s="181"/>
      <c r="E143" s="182" t="s">
        <v>20</v>
      </c>
      <c r="F143" s="280" t="s">
        <v>210</v>
      </c>
      <c r="G143" s="281"/>
      <c r="H143" s="281"/>
      <c r="I143" s="281"/>
      <c r="J143" s="181"/>
      <c r="K143" s="183">
        <v>7139.4120000000003</v>
      </c>
      <c r="L143" s="181"/>
      <c r="M143" s="181"/>
      <c r="N143" s="181"/>
      <c r="O143" s="181"/>
      <c r="P143" s="181"/>
      <c r="Q143" s="181"/>
      <c r="R143" s="184"/>
      <c r="T143" s="185"/>
      <c r="U143" s="181"/>
      <c r="V143" s="181"/>
      <c r="W143" s="181"/>
      <c r="X143" s="181"/>
      <c r="Y143" s="181"/>
      <c r="Z143" s="181"/>
      <c r="AA143" s="186"/>
      <c r="AT143" s="187" t="s">
        <v>194</v>
      </c>
      <c r="AU143" s="187" t="s">
        <v>104</v>
      </c>
      <c r="AV143" s="10" t="s">
        <v>104</v>
      </c>
      <c r="AW143" s="10" t="s">
        <v>31</v>
      </c>
      <c r="AX143" s="10" t="s">
        <v>83</v>
      </c>
      <c r="AY143" s="187" t="s">
        <v>163</v>
      </c>
    </row>
    <row r="144" spans="2:65" s="1" customFormat="1" ht="31.5" customHeight="1">
      <c r="B144" s="37"/>
      <c r="C144" s="196" t="s">
        <v>211</v>
      </c>
      <c r="D144" s="196" t="s">
        <v>204</v>
      </c>
      <c r="E144" s="197" t="s">
        <v>212</v>
      </c>
      <c r="F144" s="286" t="s">
        <v>213</v>
      </c>
      <c r="G144" s="286"/>
      <c r="H144" s="286"/>
      <c r="I144" s="286"/>
      <c r="J144" s="198" t="s">
        <v>191</v>
      </c>
      <c r="K144" s="199">
        <v>2614.7530000000002</v>
      </c>
      <c r="L144" s="287">
        <v>0</v>
      </c>
      <c r="M144" s="288"/>
      <c r="N144" s="289">
        <f>ROUND(L144*K144,3)</f>
        <v>0</v>
      </c>
      <c r="O144" s="279"/>
      <c r="P144" s="279"/>
      <c r="Q144" s="279"/>
      <c r="R144" s="39"/>
      <c r="T144" s="176" t="s">
        <v>20</v>
      </c>
      <c r="U144" s="46" t="s">
        <v>42</v>
      </c>
      <c r="V144" s="38"/>
      <c r="W144" s="177">
        <f>V144*K144</f>
        <v>0</v>
      </c>
      <c r="X144" s="177">
        <v>2.2000000000000001E-3</v>
      </c>
      <c r="Y144" s="177">
        <f>X144*K144</f>
        <v>5.7524566000000004</v>
      </c>
      <c r="Z144" s="177">
        <v>0</v>
      </c>
      <c r="AA144" s="178">
        <f>Z144*K144</f>
        <v>0</v>
      </c>
      <c r="AR144" s="20" t="s">
        <v>208</v>
      </c>
      <c r="AT144" s="20" t="s">
        <v>204</v>
      </c>
      <c r="AU144" s="20" t="s">
        <v>104</v>
      </c>
      <c r="AY144" s="20" t="s">
        <v>163</v>
      </c>
      <c r="BE144" s="112">
        <f>IF(U144="základná",N144,0)</f>
        <v>0</v>
      </c>
      <c r="BF144" s="112">
        <f>IF(U144="znížená",N144,0)</f>
        <v>0</v>
      </c>
      <c r="BG144" s="112">
        <f>IF(U144="zákl. prenesená",N144,0)</f>
        <v>0</v>
      </c>
      <c r="BH144" s="112">
        <f>IF(U144="zníž. prenesená",N144,0)</f>
        <v>0</v>
      </c>
      <c r="BI144" s="112">
        <f>IF(U144="nulová",N144,0)</f>
        <v>0</v>
      </c>
      <c r="BJ144" s="20" t="s">
        <v>104</v>
      </c>
      <c r="BK144" s="179">
        <f>ROUND(L144*K144,3)</f>
        <v>0</v>
      </c>
      <c r="BL144" s="20" t="s">
        <v>192</v>
      </c>
      <c r="BM144" s="20" t="s">
        <v>214</v>
      </c>
    </row>
    <row r="145" spans="2:65" s="10" customFormat="1" ht="22.5" customHeight="1">
      <c r="B145" s="180"/>
      <c r="C145" s="181"/>
      <c r="D145" s="181"/>
      <c r="E145" s="182" t="s">
        <v>20</v>
      </c>
      <c r="F145" s="280" t="s">
        <v>215</v>
      </c>
      <c r="G145" s="281"/>
      <c r="H145" s="281"/>
      <c r="I145" s="281"/>
      <c r="J145" s="181"/>
      <c r="K145" s="183">
        <v>2614.7530000000002</v>
      </c>
      <c r="L145" s="181"/>
      <c r="M145" s="181"/>
      <c r="N145" s="181"/>
      <c r="O145" s="181"/>
      <c r="P145" s="181"/>
      <c r="Q145" s="181"/>
      <c r="R145" s="184"/>
      <c r="T145" s="185"/>
      <c r="U145" s="181"/>
      <c r="V145" s="181"/>
      <c r="W145" s="181"/>
      <c r="X145" s="181"/>
      <c r="Y145" s="181"/>
      <c r="Z145" s="181"/>
      <c r="AA145" s="186"/>
      <c r="AT145" s="187" t="s">
        <v>194</v>
      </c>
      <c r="AU145" s="187" t="s">
        <v>104</v>
      </c>
      <c r="AV145" s="10" t="s">
        <v>104</v>
      </c>
      <c r="AW145" s="10" t="s">
        <v>31</v>
      </c>
      <c r="AX145" s="10" t="s">
        <v>83</v>
      </c>
      <c r="AY145" s="187" t="s">
        <v>163</v>
      </c>
    </row>
    <row r="146" spans="2:65" s="1" customFormat="1" ht="57" customHeight="1">
      <c r="B146" s="37"/>
      <c r="C146" s="171" t="s">
        <v>216</v>
      </c>
      <c r="D146" s="171" t="s">
        <v>164</v>
      </c>
      <c r="E146" s="172" t="s">
        <v>217</v>
      </c>
      <c r="F146" s="276" t="s">
        <v>218</v>
      </c>
      <c r="G146" s="276"/>
      <c r="H146" s="276"/>
      <c r="I146" s="276"/>
      <c r="J146" s="173" t="s">
        <v>191</v>
      </c>
      <c r="K146" s="174">
        <v>304.69200000000001</v>
      </c>
      <c r="L146" s="277">
        <v>0</v>
      </c>
      <c r="M146" s="278"/>
      <c r="N146" s="279">
        <f>ROUND(L146*K146,3)</f>
        <v>0</v>
      </c>
      <c r="O146" s="279"/>
      <c r="P146" s="279"/>
      <c r="Q146" s="279"/>
      <c r="R146" s="39"/>
      <c r="T146" s="176" t="s">
        <v>20</v>
      </c>
      <c r="U146" s="46" t="s">
        <v>42</v>
      </c>
      <c r="V146" s="38"/>
      <c r="W146" s="177">
        <f>V146*K146</f>
        <v>0</v>
      </c>
      <c r="X146" s="177">
        <v>0</v>
      </c>
      <c r="Y146" s="177">
        <f>X146*K146</f>
        <v>0</v>
      </c>
      <c r="Z146" s="177">
        <v>0</v>
      </c>
      <c r="AA146" s="178">
        <f>Z146*K146</f>
        <v>0</v>
      </c>
      <c r="AR146" s="20" t="s">
        <v>192</v>
      </c>
      <c r="AT146" s="20" t="s">
        <v>164</v>
      </c>
      <c r="AU146" s="20" t="s">
        <v>104</v>
      </c>
      <c r="AY146" s="20" t="s">
        <v>163</v>
      </c>
      <c r="BE146" s="112">
        <f>IF(U146="základná",N146,0)</f>
        <v>0</v>
      </c>
      <c r="BF146" s="112">
        <f>IF(U146="znížená",N146,0)</f>
        <v>0</v>
      </c>
      <c r="BG146" s="112">
        <f>IF(U146="zákl. prenesená",N146,0)</f>
        <v>0</v>
      </c>
      <c r="BH146" s="112">
        <f>IF(U146="zníž. prenesená",N146,0)</f>
        <v>0</v>
      </c>
      <c r="BI146" s="112">
        <f>IF(U146="nulová",N146,0)</f>
        <v>0</v>
      </c>
      <c r="BJ146" s="20" t="s">
        <v>104</v>
      </c>
      <c r="BK146" s="179">
        <f>ROUND(L146*K146,3)</f>
        <v>0</v>
      </c>
      <c r="BL146" s="20" t="s">
        <v>192</v>
      </c>
      <c r="BM146" s="20" t="s">
        <v>219</v>
      </c>
    </row>
    <row r="147" spans="2:65" s="10" customFormat="1" ht="31.5" customHeight="1">
      <c r="B147" s="180"/>
      <c r="C147" s="181"/>
      <c r="D147" s="181"/>
      <c r="E147" s="182" t="s">
        <v>20</v>
      </c>
      <c r="F147" s="280" t="s">
        <v>220</v>
      </c>
      <c r="G147" s="281"/>
      <c r="H147" s="281"/>
      <c r="I147" s="281"/>
      <c r="J147" s="181"/>
      <c r="K147" s="183">
        <v>97.477999999999994</v>
      </c>
      <c r="L147" s="181"/>
      <c r="M147" s="181"/>
      <c r="N147" s="181"/>
      <c r="O147" s="181"/>
      <c r="P147" s="181"/>
      <c r="Q147" s="181"/>
      <c r="R147" s="184"/>
      <c r="T147" s="185"/>
      <c r="U147" s="181"/>
      <c r="V147" s="181"/>
      <c r="W147" s="181"/>
      <c r="X147" s="181"/>
      <c r="Y147" s="181"/>
      <c r="Z147" s="181"/>
      <c r="AA147" s="186"/>
      <c r="AT147" s="187" t="s">
        <v>194</v>
      </c>
      <c r="AU147" s="187" t="s">
        <v>104</v>
      </c>
      <c r="AV147" s="10" t="s">
        <v>104</v>
      </c>
      <c r="AW147" s="10" t="s">
        <v>31</v>
      </c>
      <c r="AX147" s="10" t="s">
        <v>75</v>
      </c>
      <c r="AY147" s="187" t="s">
        <v>163</v>
      </c>
    </row>
    <row r="148" spans="2:65" s="10" customFormat="1" ht="44.25" customHeight="1">
      <c r="B148" s="180"/>
      <c r="C148" s="181"/>
      <c r="D148" s="181"/>
      <c r="E148" s="182" t="s">
        <v>20</v>
      </c>
      <c r="F148" s="282" t="s">
        <v>221</v>
      </c>
      <c r="G148" s="283"/>
      <c r="H148" s="283"/>
      <c r="I148" s="283"/>
      <c r="J148" s="181"/>
      <c r="K148" s="183">
        <v>207.214</v>
      </c>
      <c r="L148" s="181"/>
      <c r="M148" s="181"/>
      <c r="N148" s="181"/>
      <c r="O148" s="181"/>
      <c r="P148" s="181"/>
      <c r="Q148" s="181"/>
      <c r="R148" s="184"/>
      <c r="T148" s="185"/>
      <c r="U148" s="181"/>
      <c r="V148" s="181"/>
      <c r="W148" s="181"/>
      <c r="X148" s="181"/>
      <c r="Y148" s="181"/>
      <c r="Z148" s="181"/>
      <c r="AA148" s="186"/>
      <c r="AT148" s="187" t="s">
        <v>194</v>
      </c>
      <c r="AU148" s="187" t="s">
        <v>104</v>
      </c>
      <c r="AV148" s="10" t="s">
        <v>104</v>
      </c>
      <c r="AW148" s="10" t="s">
        <v>31</v>
      </c>
      <c r="AX148" s="10" t="s">
        <v>75</v>
      </c>
      <c r="AY148" s="187" t="s">
        <v>163</v>
      </c>
    </row>
    <row r="149" spans="2:65" s="11" customFormat="1" ht="22.5" customHeight="1">
      <c r="B149" s="188"/>
      <c r="C149" s="189"/>
      <c r="D149" s="189"/>
      <c r="E149" s="190" t="s">
        <v>105</v>
      </c>
      <c r="F149" s="284" t="s">
        <v>202</v>
      </c>
      <c r="G149" s="285"/>
      <c r="H149" s="285"/>
      <c r="I149" s="285"/>
      <c r="J149" s="189"/>
      <c r="K149" s="191">
        <v>304.69200000000001</v>
      </c>
      <c r="L149" s="189"/>
      <c r="M149" s="189"/>
      <c r="N149" s="189"/>
      <c r="O149" s="189"/>
      <c r="P149" s="189"/>
      <c r="Q149" s="189"/>
      <c r="R149" s="192"/>
      <c r="T149" s="193"/>
      <c r="U149" s="189"/>
      <c r="V149" s="189"/>
      <c r="W149" s="189"/>
      <c r="X149" s="189"/>
      <c r="Y149" s="189"/>
      <c r="Z149" s="189"/>
      <c r="AA149" s="194"/>
      <c r="AT149" s="195" t="s">
        <v>194</v>
      </c>
      <c r="AU149" s="195" t="s">
        <v>104</v>
      </c>
      <c r="AV149" s="11" t="s">
        <v>168</v>
      </c>
      <c r="AW149" s="11" t="s">
        <v>31</v>
      </c>
      <c r="AX149" s="11" t="s">
        <v>83</v>
      </c>
      <c r="AY149" s="195" t="s">
        <v>163</v>
      </c>
    </row>
    <row r="150" spans="2:65" s="1" customFormat="1" ht="22.5" customHeight="1">
      <c r="B150" s="37"/>
      <c r="C150" s="196" t="s">
        <v>222</v>
      </c>
      <c r="D150" s="196" t="s">
        <v>204</v>
      </c>
      <c r="E150" s="197" t="s">
        <v>205</v>
      </c>
      <c r="F150" s="286" t="s">
        <v>206</v>
      </c>
      <c r="G150" s="286"/>
      <c r="H150" s="286"/>
      <c r="I150" s="286"/>
      <c r="J150" s="198" t="s">
        <v>207</v>
      </c>
      <c r="K150" s="199">
        <v>1240.096</v>
      </c>
      <c r="L150" s="287">
        <v>0</v>
      </c>
      <c r="M150" s="288"/>
      <c r="N150" s="289">
        <f>ROUND(L150*K150,3)</f>
        <v>0</v>
      </c>
      <c r="O150" s="279"/>
      <c r="P150" s="279"/>
      <c r="Q150" s="279"/>
      <c r="R150" s="39"/>
      <c r="T150" s="176" t="s">
        <v>20</v>
      </c>
      <c r="U150" s="46" t="s">
        <v>42</v>
      </c>
      <c r="V150" s="38"/>
      <c r="W150" s="177">
        <f>V150*K150</f>
        <v>0</v>
      </c>
      <c r="X150" s="177">
        <v>1.4999999999999999E-4</v>
      </c>
      <c r="Y150" s="177">
        <f>X150*K150</f>
        <v>0.1860144</v>
      </c>
      <c r="Z150" s="177">
        <v>0</v>
      </c>
      <c r="AA150" s="178">
        <f>Z150*K150</f>
        <v>0</v>
      </c>
      <c r="AR150" s="20" t="s">
        <v>208</v>
      </c>
      <c r="AT150" s="20" t="s">
        <v>204</v>
      </c>
      <c r="AU150" s="20" t="s">
        <v>104</v>
      </c>
      <c r="AY150" s="20" t="s">
        <v>163</v>
      </c>
      <c r="BE150" s="112">
        <f>IF(U150="základná",N150,0)</f>
        <v>0</v>
      </c>
      <c r="BF150" s="112">
        <f>IF(U150="znížená",N150,0)</f>
        <v>0</v>
      </c>
      <c r="BG150" s="112">
        <f>IF(U150="zákl. prenesená",N150,0)</f>
        <v>0</v>
      </c>
      <c r="BH150" s="112">
        <f>IF(U150="zníž. prenesená",N150,0)</f>
        <v>0</v>
      </c>
      <c r="BI150" s="112">
        <f>IF(U150="nulová",N150,0)</f>
        <v>0</v>
      </c>
      <c r="BJ150" s="20" t="s">
        <v>104</v>
      </c>
      <c r="BK150" s="179">
        <f>ROUND(L150*K150,3)</f>
        <v>0</v>
      </c>
      <c r="BL150" s="20" t="s">
        <v>192</v>
      </c>
      <c r="BM150" s="20" t="s">
        <v>223</v>
      </c>
    </row>
    <row r="151" spans="2:65" s="10" customFormat="1" ht="22.5" customHeight="1">
      <c r="B151" s="180"/>
      <c r="C151" s="181"/>
      <c r="D151" s="181"/>
      <c r="E151" s="182" t="s">
        <v>20</v>
      </c>
      <c r="F151" s="280" t="s">
        <v>224</v>
      </c>
      <c r="G151" s="281"/>
      <c r="H151" s="281"/>
      <c r="I151" s="281"/>
      <c r="J151" s="181"/>
      <c r="K151" s="183">
        <v>1240.096</v>
      </c>
      <c r="L151" s="181"/>
      <c r="M151" s="181"/>
      <c r="N151" s="181"/>
      <c r="O151" s="181"/>
      <c r="P151" s="181"/>
      <c r="Q151" s="181"/>
      <c r="R151" s="184"/>
      <c r="T151" s="185"/>
      <c r="U151" s="181"/>
      <c r="V151" s="181"/>
      <c r="W151" s="181"/>
      <c r="X151" s="181"/>
      <c r="Y151" s="181"/>
      <c r="Z151" s="181"/>
      <c r="AA151" s="186"/>
      <c r="AT151" s="187" t="s">
        <v>194</v>
      </c>
      <c r="AU151" s="187" t="s">
        <v>104</v>
      </c>
      <c r="AV151" s="10" t="s">
        <v>104</v>
      </c>
      <c r="AW151" s="10" t="s">
        <v>31</v>
      </c>
      <c r="AX151" s="10" t="s">
        <v>83</v>
      </c>
      <c r="AY151" s="187" t="s">
        <v>163</v>
      </c>
    </row>
    <row r="152" spans="2:65" s="1" customFormat="1" ht="31.5" customHeight="1">
      <c r="B152" s="37"/>
      <c r="C152" s="196" t="s">
        <v>225</v>
      </c>
      <c r="D152" s="196" t="s">
        <v>204</v>
      </c>
      <c r="E152" s="197" t="s">
        <v>212</v>
      </c>
      <c r="F152" s="286" t="s">
        <v>213</v>
      </c>
      <c r="G152" s="286"/>
      <c r="H152" s="286"/>
      <c r="I152" s="286"/>
      <c r="J152" s="198" t="s">
        <v>191</v>
      </c>
      <c r="K152" s="199">
        <v>350.39600000000002</v>
      </c>
      <c r="L152" s="287">
        <v>0</v>
      </c>
      <c r="M152" s="288"/>
      <c r="N152" s="289">
        <f>ROUND(L152*K152,3)</f>
        <v>0</v>
      </c>
      <c r="O152" s="279"/>
      <c r="P152" s="279"/>
      <c r="Q152" s="279"/>
      <c r="R152" s="39"/>
      <c r="T152" s="176" t="s">
        <v>20</v>
      </c>
      <c r="U152" s="46" t="s">
        <v>42</v>
      </c>
      <c r="V152" s="38"/>
      <c r="W152" s="177">
        <f>V152*K152</f>
        <v>0</v>
      </c>
      <c r="X152" s="177">
        <v>2.2000000000000001E-3</v>
      </c>
      <c r="Y152" s="177">
        <f>X152*K152</f>
        <v>0.77087120000000009</v>
      </c>
      <c r="Z152" s="177">
        <v>0</v>
      </c>
      <c r="AA152" s="178">
        <f>Z152*K152</f>
        <v>0</v>
      </c>
      <c r="AR152" s="20" t="s">
        <v>208</v>
      </c>
      <c r="AT152" s="20" t="s">
        <v>204</v>
      </c>
      <c r="AU152" s="20" t="s">
        <v>104</v>
      </c>
      <c r="AY152" s="20" t="s">
        <v>163</v>
      </c>
      <c r="BE152" s="112">
        <f>IF(U152="základná",N152,0)</f>
        <v>0</v>
      </c>
      <c r="BF152" s="112">
        <f>IF(U152="znížená",N152,0)</f>
        <v>0</v>
      </c>
      <c r="BG152" s="112">
        <f>IF(U152="zákl. prenesená",N152,0)</f>
        <v>0</v>
      </c>
      <c r="BH152" s="112">
        <f>IF(U152="zníž. prenesená",N152,0)</f>
        <v>0</v>
      </c>
      <c r="BI152" s="112">
        <f>IF(U152="nulová",N152,0)</f>
        <v>0</v>
      </c>
      <c r="BJ152" s="20" t="s">
        <v>104</v>
      </c>
      <c r="BK152" s="179">
        <f>ROUND(L152*K152,3)</f>
        <v>0</v>
      </c>
      <c r="BL152" s="20" t="s">
        <v>192</v>
      </c>
      <c r="BM152" s="20" t="s">
        <v>226</v>
      </c>
    </row>
    <row r="153" spans="2:65" s="10" customFormat="1" ht="22.5" customHeight="1">
      <c r="B153" s="180"/>
      <c r="C153" s="181"/>
      <c r="D153" s="181"/>
      <c r="E153" s="182" t="s">
        <v>20</v>
      </c>
      <c r="F153" s="280" t="s">
        <v>227</v>
      </c>
      <c r="G153" s="281"/>
      <c r="H153" s="281"/>
      <c r="I153" s="281"/>
      <c r="J153" s="181"/>
      <c r="K153" s="183">
        <v>350.39600000000002</v>
      </c>
      <c r="L153" s="181"/>
      <c r="M153" s="181"/>
      <c r="N153" s="181"/>
      <c r="O153" s="181"/>
      <c r="P153" s="181"/>
      <c r="Q153" s="181"/>
      <c r="R153" s="184"/>
      <c r="T153" s="185"/>
      <c r="U153" s="181"/>
      <c r="V153" s="181"/>
      <c r="W153" s="181"/>
      <c r="X153" s="181"/>
      <c r="Y153" s="181"/>
      <c r="Z153" s="181"/>
      <c r="AA153" s="186"/>
      <c r="AT153" s="187" t="s">
        <v>194</v>
      </c>
      <c r="AU153" s="187" t="s">
        <v>104</v>
      </c>
      <c r="AV153" s="10" t="s">
        <v>104</v>
      </c>
      <c r="AW153" s="10" t="s">
        <v>31</v>
      </c>
      <c r="AX153" s="10" t="s">
        <v>83</v>
      </c>
      <c r="AY153" s="187" t="s">
        <v>163</v>
      </c>
    </row>
    <row r="154" spans="2:65" s="1" customFormat="1" ht="31.5" customHeight="1">
      <c r="B154" s="37"/>
      <c r="C154" s="171" t="s">
        <v>228</v>
      </c>
      <c r="D154" s="171" t="s">
        <v>164</v>
      </c>
      <c r="E154" s="172" t="s">
        <v>229</v>
      </c>
      <c r="F154" s="276" t="s">
        <v>230</v>
      </c>
      <c r="G154" s="276"/>
      <c r="H154" s="276"/>
      <c r="I154" s="276"/>
      <c r="J154" s="173" t="s">
        <v>207</v>
      </c>
      <c r="K154" s="174">
        <v>36</v>
      </c>
      <c r="L154" s="277">
        <v>0</v>
      </c>
      <c r="M154" s="278"/>
      <c r="N154" s="279">
        <f>ROUND(L154*K154,3)</f>
        <v>0</v>
      </c>
      <c r="O154" s="279"/>
      <c r="P154" s="279"/>
      <c r="Q154" s="279"/>
      <c r="R154" s="39"/>
      <c r="T154" s="176" t="s">
        <v>20</v>
      </c>
      <c r="U154" s="46" t="s">
        <v>42</v>
      </c>
      <c r="V154" s="38"/>
      <c r="W154" s="177">
        <f>V154*K154</f>
        <v>0</v>
      </c>
      <c r="X154" s="177">
        <v>0</v>
      </c>
      <c r="Y154" s="177">
        <f>X154*K154</f>
        <v>0</v>
      </c>
      <c r="Z154" s="177">
        <v>4.0000000000000002E-4</v>
      </c>
      <c r="AA154" s="178">
        <f>Z154*K154</f>
        <v>1.4400000000000001E-2</v>
      </c>
      <c r="AR154" s="20" t="s">
        <v>192</v>
      </c>
      <c r="AT154" s="20" t="s">
        <v>164</v>
      </c>
      <c r="AU154" s="20" t="s">
        <v>104</v>
      </c>
      <c r="AY154" s="20" t="s">
        <v>163</v>
      </c>
      <c r="BE154" s="112">
        <f>IF(U154="základná",N154,0)</f>
        <v>0</v>
      </c>
      <c r="BF154" s="112">
        <f>IF(U154="znížená",N154,0)</f>
        <v>0</v>
      </c>
      <c r="BG154" s="112">
        <f>IF(U154="zákl. prenesená",N154,0)</f>
        <v>0</v>
      </c>
      <c r="BH154" s="112">
        <f>IF(U154="zníž. prenesená",N154,0)</f>
        <v>0</v>
      </c>
      <c r="BI154" s="112">
        <f>IF(U154="nulová",N154,0)</f>
        <v>0</v>
      </c>
      <c r="BJ154" s="20" t="s">
        <v>104</v>
      </c>
      <c r="BK154" s="179">
        <f>ROUND(L154*K154,3)</f>
        <v>0</v>
      </c>
      <c r="BL154" s="20" t="s">
        <v>192</v>
      </c>
      <c r="BM154" s="20" t="s">
        <v>231</v>
      </c>
    </row>
    <row r="155" spans="2:65" s="10" customFormat="1" ht="22.5" customHeight="1">
      <c r="B155" s="180"/>
      <c r="C155" s="181"/>
      <c r="D155" s="181"/>
      <c r="E155" s="182" t="s">
        <v>20</v>
      </c>
      <c r="F155" s="280" t="s">
        <v>232</v>
      </c>
      <c r="G155" s="281"/>
      <c r="H155" s="281"/>
      <c r="I155" s="281"/>
      <c r="J155" s="181"/>
      <c r="K155" s="183">
        <v>36</v>
      </c>
      <c r="L155" s="181"/>
      <c r="M155" s="181"/>
      <c r="N155" s="181"/>
      <c r="O155" s="181"/>
      <c r="P155" s="181"/>
      <c r="Q155" s="181"/>
      <c r="R155" s="184"/>
      <c r="T155" s="185"/>
      <c r="U155" s="181"/>
      <c r="V155" s="181"/>
      <c r="W155" s="181"/>
      <c r="X155" s="181"/>
      <c r="Y155" s="181"/>
      <c r="Z155" s="181"/>
      <c r="AA155" s="186"/>
      <c r="AT155" s="187" t="s">
        <v>194</v>
      </c>
      <c r="AU155" s="187" t="s">
        <v>104</v>
      </c>
      <c r="AV155" s="10" t="s">
        <v>104</v>
      </c>
      <c r="AW155" s="10" t="s">
        <v>31</v>
      </c>
      <c r="AX155" s="10" t="s">
        <v>83</v>
      </c>
      <c r="AY155" s="187" t="s">
        <v>163</v>
      </c>
    </row>
    <row r="156" spans="2:65" s="1" customFormat="1" ht="31.5" customHeight="1">
      <c r="B156" s="37"/>
      <c r="C156" s="171" t="s">
        <v>233</v>
      </c>
      <c r="D156" s="171" t="s">
        <v>164</v>
      </c>
      <c r="E156" s="172" t="s">
        <v>234</v>
      </c>
      <c r="F156" s="276" t="s">
        <v>235</v>
      </c>
      <c r="G156" s="276"/>
      <c r="H156" s="276"/>
      <c r="I156" s="276"/>
      <c r="J156" s="173" t="s">
        <v>207</v>
      </c>
      <c r="K156" s="174">
        <v>38</v>
      </c>
      <c r="L156" s="277">
        <v>0</v>
      </c>
      <c r="M156" s="278"/>
      <c r="N156" s="279">
        <f>ROUND(L156*K156,3)</f>
        <v>0</v>
      </c>
      <c r="O156" s="279"/>
      <c r="P156" s="279"/>
      <c r="Q156" s="279"/>
      <c r="R156" s="39"/>
      <c r="T156" s="176" t="s">
        <v>20</v>
      </c>
      <c r="U156" s="46" t="s">
        <v>42</v>
      </c>
      <c r="V156" s="38"/>
      <c r="W156" s="177">
        <f>V156*K156</f>
        <v>0</v>
      </c>
      <c r="X156" s="177">
        <v>2.7E-4</v>
      </c>
      <c r="Y156" s="177">
        <f>X156*K156</f>
        <v>1.026E-2</v>
      </c>
      <c r="Z156" s="177">
        <v>0</v>
      </c>
      <c r="AA156" s="178">
        <f>Z156*K156</f>
        <v>0</v>
      </c>
      <c r="AR156" s="20" t="s">
        <v>192</v>
      </c>
      <c r="AT156" s="20" t="s">
        <v>164</v>
      </c>
      <c r="AU156" s="20" t="s">
        <v>104</v>
      </c>
      <c r="AY156" s="20" t="s">
        <v>163</v>
      </c>
      <c r="BE156" s="112">
        <f>IF(U156="základná",N156,0)</f>
        <v>0</v>
      </c>
      <c r="BF156" s="112">
        <f>IF(U156="znížená",N156,0)</f>
        <v>0</v>
      </c>
      <c r="BG156" s="112">
        <f>IF(U156="zákl. prenesená",N156,0)</f>
        <v>0</v>
      </c>
      <c r="BH156" s="112">
        <f>IF(U156="zníž. prenesená",N156,0)</f>
        <v>0</v>
      </c>
      <c r="BI156" s="112">
        <f>IF(U156="nulová",N156,0)</f>
        <v>0</v>
      </c>
      <c r="BJ156" s="20" t="s">
        <v>104</v>
      </c>
      <c r="BK156" s="179">
        <f>ROUND(L156*K156,3)</f>
        <v>0</v>
      </c>
      <c r="BL156" s="20" t="s">
        <v>192</v>
      </c>
      <c r="BM156" s="20" t="s">
        <v>236</v>
      </c>
    </row>
    <row r="157" spans="2:65" s="10" customFormat="1" ht="22.5" customHeight="1">
      <c r="B157" s="180"/>
      <c r="C157" s="181"/>
      <c r="D157" s="181"/>
      <c r="E157" s="182" t="s">
        <v>20</v>
      </c>
      <c r="F157" s="280" t="s">
        <v>237</v>
      </c>
      <c r="G157" s="281"/>
      <c r="H157" s="281"/>
      <c r="I157" s="281"/>
      <c r="J157" s="181"/>
      <c r="K157" s="183">
        <v>38</v>
      </c>
      <c r="L157" s="181"/>
      <c r="M157" s="181"/>
      <c r="N157" s="181"/>
      <c r="O157" s="181"/>
      <c r="P157" s="181"/>
      <c r="Q157" s="181"/>
      <c r="R157" s="184"/>
      <c r="T157" s="185"/>
      <c r="U157" s="181"/>
      <c r="V157" s="181"/>
      <c r="W157" s="181"/>
      <c r="X157" s="181"/>
      <c r="Y157" s="181"/>
      <c r="Z157" s="181"/>
      <c r="AA157" s="186"/>
      <c r="AT157" s="187" t="s">
        <v>194</v>
      </c>
      <c r="AU157" s="187" t="s">
        <v>104</v>
      </c>
      <c r="AV157" s="10" t="s">
        <v>104</v>
      </c>
      <c r="AW157" s="10" t="s">
        <v>31</v>
      </c>
      <c r="AX157" s="10" t="s">
        <v>83</v>
      </c>
      <c r="AY157" s="187" t="s">
        <v>163</v>
      </c>
    </row>
    <row r="158" spans="2:65" s="1" customFormat="1" ht="31.5" customHeight="1">
      <c r="B158" s="37"/>
      <c r="C158" s="196" t="s">
        <v>192</v>
      </c>
      <c r="D158" s="196" t="s">
        <v>204</v>
      </c>
      <c r="E158" s="197" t="s">
        <v>238</v>
      </c>
      <c r="F158" s="286" t="s">
        <v>239</v>
      </c>
      <c r="G158" s="286"/>
      <c r="H158" s="286"/>
      <c r="I158" s="286"/>
      <c r="J158" s="198" t="s">
        <v>191</v>
      </c>
      <c r="K158" s="199">
        <v>4.37</v>
      </c>
      <c r="L158" s="287">
        <v>0</v>
      </c>
      <c r="M158" s="288"/>
      <c r="N158" s="289">
        <f>ROUND(L158*K158,3)</f>
        <v>0</v>
      </c>
      <c r="O158" s="279"/>
      <c r="P158" s="279"/>
      <c r="Q158" s="279"/>
      <c r="R158" s="39"/>
      <c r="T158" s="176" t="s">
        <v>20</v>
      </c>
      <c r="U158" s="46" t="s">
        <v>42</v>
      </c>
      <c r="V158" s="38"/>
      <c r="W158" s="177">
        <f>V158*K158</f>
        <v>0</v>
      </c>
      <c r="X158" s="177">
        <v>1.9E-3</v>
      </c>
      <c r="Y158" s="177">
        <f>X158*K158</f>
        <v>8.3029999999999996E-3</v>
      </c>
      <c r="Z158" s="177">
        <v>0</v>
      </c>
      <c r="AA158" s="178">
        <f>Z158*K158</f>
        <v>0</v>
      </c>
      <c r="AR158" s="20" t="s">
        <v>208</v>
      </c>
      <c r="AT158" s="20" t="s">
        <v>204</v>
      </c>
      <c r="AU158" s="20" t="s">
        <v>104</v>
      </c>
      <c r="AY158" s="20" t="s">
        <v>163</v>
      </c>
      <c r="BE158" s="112">
        <f>IF(U158="základná",N158,0)</f>
        <v>0</v>
      </c>
      <c r="BF158" s="112">
        <f>IF(U158="znížená",N158,0)</f>
        <v>0</v>
      </c>
      <c r="BG158" s="112">
        <f>IF(U158="zákl. prenesená",N158,0)</f>
        <v>0</v>
      </c>
      <c r="BH158" s="112">
        <f>IF(U158="zníž. prenesená",N158,0)</f>
        <v>0</v>
      </c>
      <c r="BI158" s="112">
        <f>IF(U158="nulová",N158,0)</f>
        <v>0</v>
      </c>
      <c r="BJ158" s="20" t="s">
        <v>104</v>
      </c>
      <c r="BK158" s="179">
        <f>ROUND(L158*K158,3)</f>
        <v>0</v>
      </c>
      <c r="BL158" s="20" t="s">
        <v>192</v>
      </c>
      <c r="BM158" s="20" t="s">
        <v>240</v>
      </c>
    </row>
    <row r="159" spans="2:65" s="10" customFormat="1" ht="22.5" customHeight="1">
      <c r="B159" s="180"/>
      <c r="C159" s="181"/>
      <c r="D159" s="181"/>
      <c r="E159" s="182" t="s">
        <v>20</v>
      </c>
      <c r="F159" s="280" t="s">
        <v>237</v>
      </c>
      <c r="G159" s="281"/>
      <c r="H159" s="281"/>
      <c r="I159" s="281"/>
      <c r="J159" s="181"/>
      <c r="K159" s="183">
        <v>38</v>
      </c>
      <c r="L159" s="181"/>
      <c r="M159" s="181"/>
      <c r="N159" s="181"/>
      <c r="O159" s="181"/>
      <c r="P159" s="181"/>
      <c r="Q159" s="181"/>
      <c r="R159" s="184"/>
      <c r="T159" s="185"/>
      <c r="U159" s="181"/>
      <c r="V159" s="181"/>
      <c r="W159" s="181"/>
      <c r="X159" s="181"/>
      <c r="Y159" s="181"/>
      <c r="Z159" s="181"/>
      <c r="AA159" s="186"/>
      <c r="AT159" s="187" t="s">
        <v>194</v>
      </c>
      <c r="AU159" s="187" t="s">
        <v>104</v>
      </c>
      <c r="AV159" s="10" t="s">
        <v>104</v>
      </c>
      <c r="AW159" s="10" t="s">
        <v>31</v>
      </c>
      <c r="AX159" s="10" t="s">
        <v>83</v>
      </c>
      <c r="AY159" s="187" t="s">
        <v>163</v>
      </c>
    </row>
    <row r="160" spans="2:65" s="1" customFormat="1" ht="31.5" customHeight="1">
      <c r="B160" s="37"/>
      <c r="C160" s="171" t="s">
        <v>241</v>
      </c>
      <c r="D160" s="171" t="s">
        <v>164</v>
      </c>
      <c r="E160" s="172" t="s">
        <v>242</v>
      </c>
      <c r="F160" s="276" t="s">
        <v>243</v>
      </c>
      <c r="G160" s="276"/>
      <c r="H160" s="276"/>
      <c r="I160" s="276"/>
      <c r="J160" s="173" t="s">
        <v>207</v>
      </c>
      <c r="K160" s="174">
        <v>12</v>
      </c>
      <c r="L160" s="277">
        <v>0</v>
      </c>
      <c r="M160" s="278"/>
      <c r="N160" s="279">
        <f>ROUND(L160*K160,3)</f>
        <v>0</v>
      </c>
      <c r="O160" s="279"/>
      <c r="P160" s="279"/>
      <c r="Q160" s="279"/>
      <c r="R160" s="39"/>
      <c r="T160" s="176" t="s">
        <v>20</v>
      </c>
      <c r="U160" s="46" t="s">
        <v>42</v>
      </c>
      <c r="V160" s="38"/>
      <c r="W160" s="177">
        <f>V160*K160</f>
        <v>0</v>
      </c>
      <c r="X160" s="177">
        <v>3.1E-4</v>
      </c>
      <c r="Y160" s="177">
        <f>X160*K160</f>
        <v>3.7200000000000002E-3</v>
      </c>
      <c r="Z160" s="177">
        <v>0</v>
      </c>
      <c r="AA160" s="178">
        <f>Z160*K160</f>
        <v>0</v>
      </c>
      <c r="AR160" s="20" t="s">
        <v>192</v>
      </c>
      <c r="AT160" s="20" t="s">
        <v>164</v>
      </c>
      <c r="AU160" s="20" t="s">
        <v>104</v>
      </c>
      <c r="AY160" s="20" t="s">
        <v>163</v>
      </c>
      <c r="BE160" s="112">
        <f>IF(U160="základná",N160,0)</f>
        <v>0</v>
      </c>
      <c r="BF160" s="112">
        <f>IF(U160="znížená",N160,0)</f>
        <v>0</v>
      </c>
      <c r="BG160" s="112">
        <f>IF(U160="zákl. prenesená",N160,0)</f>
        <v>0</v>
      </c>
      <c r="BH160" s="112">
        <f>IF(U160="zníž. prenesená",N160,0)</f>
        <v>0</v>
      </c>
      <c r="BI160" s="112">
        <f>IF(U160="nulová",N160,0)</f>
        <v>0</v>
      </c>
      <c r="BJ160" s="20" t="s">
        <v>104</v>
      </c>
      <c r="BK160" s="179">
        <f>ROUND(L160*K160,3)</f>
        <v>0</v>
      </c>
      <c r="BL160" s="20" t="s">
        <v>192</v>
      </c>
      <c r="BM160" s="20" t="s">
        <v>244</v>
      </c>
    </row>
    <row r="161" spans="2:65" s="10" customFormat="1" ht="22.5" customHeight="1">
      <c r="B161" s="180"/>
      <c r="C161" s="181"/>
      <c r="D161" s="181"/>
      <c r="E161" s="182" t="s">
        <v>20</v>
      </c>
      <c r="F161" s="280" t="s">
        <v>245</v>
      </c>
      <c r="G161" s="281"/>
      <c r="H161" s="281"/>
      <c r="I161" s="281"/>
      <c r="J161" s="181"/>
      <c r="K161" s="183">
        <v>12</v>
      </c>
      <c r="L161" s="181"/>
      <c r="M161" s="181"/>
      <c r="N161" s="181"/>
      <c r="O161" s="181"/>
      <c r="P161" s="181"/>
      <c r="Q161" s="181"/>
      <c r="R161" s="184"/>
      <c r="T161" s="185"/>
      <c r="U161" s="181"/>
      <c r="V161" s="181"/>
      <c r="W161" s="181"/>
      <c r="X161" s="181"/>
      <c r="Y161" s="181"/>
      <c r="Z161" s="181"/>
      <c r="AA161" s="186"/>
      <c r="AT161" s="187" t="s">
        <v>194</v>
      </c>
      <c r="AU161" s="187" t="s">
        <v>104</v>
      </c>
      <c r="AV161" s="10" t="s">
        <v>104</v>
      </c>
      <c r="AW161" s="10" t="s">
        <v>31</v>
      </c>
      <c r="AX161" s="10" t="s">
        <v>83</v>
      </c>
      <c r="AY161" s="187" t="s">
        <v>163</v>
      </c>
    </row>
    <row r="162" spans="2:65" s="1" customFormat="1" ht="31.5" customHeight="1">
      <c r="B162" s="37"/>
      <c r="C162" s="196" t="s">
        <v>246</v>
      </c>
      <c r="D162" s="196" t="s">
        <v>204</v>
      </c>
      <c r="E162" s="197" t="s">
        <v>238</v>
      </c>
      <c r="F162" s="286" t="s">
        <v>239</v>
      </c>
      <c r="G162" s="286"/>
      <c r="H162" s="286"/>
      <c r="I162" s="286"/>
      <c r="J162" s="198" t="s">
        <v>191</v>
      </c>
      <c r="K162" s="199">
        <v>1.71</v>
      </c>
      <c r="L162" s="287">
        <v>0</v>
      </c>
      <c r="M162" s="288"/>
      <c r="N162" s="289">
        <f>ROUND(L162*K162,3)</f>
        <v>0</v>
      </c>
      <c r="O162" s="279"/>
      <c r="P162" s="279"/>
      <c r="Q162" s="279"/>
      <c r="R162" s="39"/>
      <c r="T162" s="176" t="s">
        <v>20</v>
      </c>
      <c r="U162" s="46" t="s">
        <v>42</v>
      </c>
      <c r="V162" s="38"/>
      <c r="W162" s="177">
        <f>V162*K162</f>
        <v>0</v>
      </c>
      <c r="X162" s="177">
        <v>1.9E-3</v>
      </c>
      <c r="Y162" s="177">
        <f>X162*K162</f>
        <v>3.2489999999999997E-3</v>
      </c>
      <c r="Z162" s="177">
        <v>0</v>
      </c>
      <c r="AA162" s="178">
        <f>Z162*K162</f>
        <v>0</v>
      </c>
      <c r="AR162" s="20" t="s">
        <v>208</v>
      </c>
      <c r="AT162" s="20" t="s">
        <v>204</v>
      </c>
      <c r="AU162" s="20" t="s">
        <v>104</v>
      </c>
      <c r="AY162" s="20" t="s">
        <v>163</v>
      </c>
      <c r="BE162" s="112">
        <f>IF(U162="základná",N162,0)</f>
        <v>0</v>
      </c>
      <c r="BF162" s="112">
        <f>IF(U162="znížená",N162,0)</f>
        <v>0</v>
      </c>
      <c r="BG162" s="112">
        <f>IF(U162="zákl. prenesená",N162,0)</f>
        <v>0</v>
      </c>
      <c r="BH162" s="112">
        <f>IF(U162="zníž. prenesená",N162,0)</f>
        <v>0</v>
      </c>
      <c r="BI162" s="112">
        <f>IF(U162="nulová",N162,0)</f>
        <v>0</v>
      </c>
      <c r="BJ162" s="20" t="s">
        <v>104</v>
      </c>
      <c r="BK162" s="179">
        <f>ROUND(L162*K162,3)</f>
        <v>0</v>
      </c>
      <c r="BL162" s="20" t="s">
        <v>192</v>
      </c>
      <c r="BM162" s="20" t="s">
        <v>247</v>
      </c>
    </row>
    <row r="163" spans="2:65" s="1" customFormat="1" ht="31.5" customHeight="1">
      <c r="B163" s="37"/>
      <c r="C163" s="171" t="s">
        <v>248</v>
      </c>
      <c r="D163" s="171" t="s">
        <v>164</v>
      </c>
      <c r="E163" s="172" t="s">
        <v>249</v>
      </c>
      <c r="F163" s="276" t="s">
        <v>250</v>
      </c>
      <c r="G163" s="276"/>
      <c r="H163" s="276"/>
      <c r="I163" s="276"/>
      <c r="J163" s="173" t="s">
        <v>207</v>
      </c>
      <c r="K163" s="174">
        <v>36</v>
      </c>
      <c r="L163" s="277">
        <v>0</v>
      </c>
      <c r="M163" s="278"/>
      <c r="N163" s="279">
        <f>ROUND(L163*K163,3)</f>
        <v>0</v>
      </c>
      <c r="O163" s="279"/>
      <c r="P163" s="279"/>
      <c r="Q163" s="279"/>
      <c r="R163" s="39"/>
      <c r="T163" s="176" t="s">
        <v>20</v>
      </c>
      <c r="U163" s="46" t="s">
        <v>42</v>
      </c>
      <c r="V163" s="38"/>
      <c r="W163" s="177">
        <f>V163*K163</f>
        <v>0</v>
      </c>
      <c r="X163" s="177">
        <v>1.0000000000000001E-5</v>
      </c>
      <c r="Y163" s="177">
        <f>X163*K163</f>
        <v>3.6000000000000002E-4</v>
      </c>
      <c r="Z163" s="177">
        <v>0</v>
      </c>
      <c r="AA163" s="178">
        <f>Z163*K163</f>
        <v>0</v>
      </c>
      <c r="AR163" s="20" t="s">
        <v>192</v>
      </c>
      <c r="AT163" s="20" t="s">
        <v>164</v>
      </c>
      <c r="AU163" s="20" t="s">
        <v>104</v>
      </c>
      <c r="AY163" s="20" t="s">
        <v>163</v>
      </c>
      <c r="BE163" s="112">
        <f>IF(U163="základná",N163,0)</f>
        <v>0</v>
      </c>
      <c r="BF163" s="112">
        <f>IF(U163="znížená",N163,0)</f>
        <v>0</v>
      </c>
      <c r="BG163" s="112">
        <f>IF(U163="zákl. prenesená",N163,0)</f>
        <v>0</v>
      </c>
      <c r="BH163" s="112">
        <f>IF(U163="zníž. prenesená",N163,0)</f>
        <v>0</v>
      </c>
      <c r="BI163" s="112">
        <f>IF(U163="nulová",N163,0)</f>
        <v>0</v>
      </c>
      <c r="BJ163" s="20" t="s">
        <v>104</v>
      </c>
      <c r="BK163" s="179">
        <f>ROUND(L163*K163,3)</f>
        <v>0</v>
      </c>
      <c r="BL163" s="20" t="s">
        <v>192</v>
      </c>
      <c r="BM163" s="20" t="s">
        <v>251</v>
      </c>
    </row>
    <row r="164" spans="2:65" s="10" customFormat="1" ht="22.5" customHeight="1">
      <c r="B164" s="180"/>
      <c r="C164" s="181"/>
      <c r="D164" s="181"/>
      <c r="E164" s="182" t="s">
        <v>20</v>
      </c>
      <c r="F164" s="280" t="s">
        <v>232</v>
      </c>
      <c r="G164" s="281"/>
      <c r="H164" s="281"/>
      <c r="I164" s="281"/>
      <c r="J164" s="181"/>
      <c r="K164" s="183">
        <v>36</v>
      </c>
      <c r="L164" s="181"/>
      <c r="M164" s="181"/>
      <c r="N164" s="181"/>
      <c r="O164" s="181"/>
      <c r="P164" s="181"/>
      <c r="Q164" s="181"/>
      <c r="R164" s="184"/>
      <c r="T164" s="185"/>
      <c r="U164" s="181"/>
      <c r="V164" s="181"/>
      <c r="W164" s="181"/>
      <c r="X164" s="181"/>
      <c r="Y164" s="181"/>
      <c r="Z164" s="181"/>
      <c r="AA164" s="186"/>
      <c r="AT164" s="187" t="s">
        <v>194</v>
      </c>
      <c r="AU164" s="187" t="s">
        <v>104</v>
      </c>
      <c r="AV164" s="10" t="s">
        <v>104</v>
      </c>
      <c r="AW164" s="10" t="s">
        <v>31</v>
      </c>
      <c r="AX164" s="10" t="s">
        <v>83</v>
      </c>
      <c r="AY164" s="187" t="s">
        <v>163</v>
      </c>
    </row>
    <row r="165" spans="2:65" s="1" customFormat="1" ht="31.5" customHeight="1">
      <c r="B165" s="37"/>
      <c r="C165" s="196" t="s">
        <v>10</v>
      </c>
      <c r="D165" s="196" t="s">
        <v>204</v>
      </c>
      <c r="E165" s="197" t="s">
        <v>252</v>
      </c>
      <c r="F165" s="286" t="s">
        <v>253</v>
      </c>
      <c r="G165" s="286"/>
      <c r="H165" s="286"/>
      <c r="I165" s="286"/>
      <c r="J165" s="198" t="s">
        <v>207</v>
      </c>
      <c r="K165" s="199">
        <v>36</v>
      </c>
      <c r="L165" s="287">
        <v>0</v>
      </c>
      <c r="M165" s="288"/>
      <c r="N165" s="289">
        <f>ROUND(L165*K165,3)</f>
        <v>0</v>
      </c>
      <c r="O165" s="279"/>
      <c r="P165" s="279"/>
      <c r="Q165" s="279"/>
      <c r="R165" s="39"/>
      <c r="T165" s="176" t="s">
        <v>20</v>
      </c>
      <c r="U165" s="46" t="s">
        <v>42</v>
      </c>
      <c r="V165" s="38"/>
      <c r="W165" s="177">
        <f>V165*K165</f>
        <v>0</v>
      </c>
      <c r="X165" s="177">
        <v>3.8000000000000002E-4</v>
      </c>
      <c r="Y165" s="177">
        <f>X165*K165</f>
        <v>1.3680000000000001E-2</v>
      </c>
      <c r="Z165" s="177">
        <v>0</v>
      </c>
      <c r="AA165" s="178">
        <f>Z165*K165</f>
        <v>0</v>
      </c>
      <c r="AR165" s="20" t="s">
        <v>208</v>
      </c>
      <c r="AT165" s="20" t="s">
        <v>204</v>
      </c>
      <c r="AU165" s="20" t="s">
        <v>104</v>
      </c>
      <c r="AY165" s="20" t="s">
        <v>163</v>
      </c>
      <c r="BE165" s="112">
        <f>IF(U165="základná",N165,0)</f>
        <v>0</v>
      </c>
      <c r="BF165" s="112">
        <f>IF(U165="znížená",N165,0)</f>
        <v>0</v>
      </c>
      <c r="BG165" s="112">
        <f>IF(U165="zákl. prenesená",N165,0)</f>
        <v>0</v>
      </c>
      <c r="BH165" s="112">
        <f>IF(U165="zníž. prenesená",N165,0)</f>
        <v>0</v>
      </c>
      <c r="BI165" s="112">
        <f>IF(U165="nulová",N165,0)</f>
        <v>0</v>
      </c>
      <c r="BJ165" s="20" t="s">
        <v>104</v>
      </c>
      <c r="BK165" s="179">
        <f>ROUND(L165*K165,3)</f>
        <v>0</v>
      </c>
      <c r="BL165" s="20" t="s">
        <v>192</v>
      </c>
      <c r="BM165" s="20" t="s">
        <v>254</v>
      </c>
    </row>
    <row r="166" spans="2:65" s="10" customFormat="1" ht="22.5" customHeight="1">
      <c r="B166" s="180"/>
      <c r="C166" s="181"/>
      <c r="D166" s="181"/>
      <c r="E166" s="182" t="s">
        <v>20</v>
      </c>
      <c r="F166" s="280" t="s">
        <v>232</v>
      </c>
      <c r="G166" s="281"/>
      <c r="H166" s="281"/>
      <c r="I166" s="281"/>
      <c r="J166" s="181"/>
      <c r="K166" s="183">
        <v>36</v>
      </c>
      <c r="L166" s="181"/>
      <c r="M166" s="181"/>
      <c r="N166" s="181"/>
      <c r="O166" s="181"/>
      <c r="P166" s="181"/>
      <c r="Q166" s="181"/>
      <c r="R166" s="184"/>
      <c r="T166" s="185"/>
      <c r="U166" s="181"/>
      <c r="V166" s="181"/>
      <c r="W166" s="181"/>
      <c r="X166" s="181"/>
      <c r="Y166" s="181"/>
      <c r="Z166" s="181"/>
      <c r="AA166" s="186"/>
      <c r="AT166" s="187" t="s">
        <v>194</v>
      </c>
      <c r="AU166" s="187" t="s">
        <v>104</v>
      </c>
      <c r="AV166" s="10" t="s">
        <v>104</v>
      </c>
      <c r="AW166" s="10" t="s">
        <v>31</v>
      </c>
      <c r="AX166" s="10" t="s">
        <v>83</v>
      </c>
      <c r="AY166" s="187" t="s">
        <v>163</v>
      </c>
    </row>
    <row r="167" spans="2:65" s="1" customFormat="1" ht="31.5" customHeight="1">
      <c r="B167" s="37"/>
      <c r="C167" s="196" t="s">
        <v>255</v>
      </c>
      <c r="D167" s="196" t="s">
        <v>204</v>
      </c>
      <c r="E167" s="197" t="s">
        <v>256</v>
      </c>
      <c r="F167" s="286" t="s">
        <v>257</v>
      </c>
      <c r="G167" s="286"/>
      <c r="H167" s="286"/>
      <c r="I167" s="286"/>
      <c r="J167" s="198" t="s">
        <v>207</v>
      </c>
      <c r="K167" s="199">
        <v>180</v>
      </c>
      <c r="L167" s="287">
        <v>0</v>
      </c>
      <c r="M167" s="288"/>
      <c r="N167" s="289">
        <f>ROUND(L167*K167,3)</f>
        <v>0</v>
      </c>
      <c r="O167" s="279"/>
      <c r="P167" s="279"/>
      <c r="Q167" s="279"/>
      <c r="R167" s="39"/>
      <c r="T167" s="176" t="s">
        <v>20</v>
      </c>
      <c r="U167" s="46" t="s">
        <v>42</v>
      </c>
      <c r="V167" s="38"/>
      <c r="W167" s="177">
        <f>V167*K167</f>
        <v>0</v>
      </c>
      <c r="X167" s="177">
        <v>3.5E-4</v>
      </c>
      <c r="Y167" s="177">
        <f>X167*K167</f>
        <v>6.3E-2</v>
      </c>
      <c r="Z167" s="177">
        <v>0</v>
      </c>
      <c r="AA167" s="178">
        <f>Z167*K167</f>
        <v>0</v>
      </c>
      <c r="AR167" s="20" t="s">
        <v>208</v>
      </c>
      <c r="AT167" s="20" t="s">
        <v>204</v>
      </c>
      <c r="AU167" s="20" t="s">
        <v>104</v>
      </c>
      <c r="AY167" s="20" t="s">
        <v>163</v>
      </c>
      <c r="BE167" s="112">
        <f>IF(U167="základná",N167,0)</f>
        <v>0</v>
      </c>
      <c r="BF167" s="112">
        <f>IF(U167="znížená",N167,0)</f>
        <v>0</v>
      </c>
      <c r="BG167" s="112">
        <f>IF(U167="zákl. prenesená",N167,0)</f>
        <v>0</v>
      </c>
      <c r="BH167" s="112">
        <f>IF(U167="zníž. prenesená",N167,0)</f>
        <v>0</v>
      </c>
      <c r="BI167" s="112">
        <f>IF(U167="nulová",N167,0)</f>
        <v>0</v>
      </c>
      <c r="BJ167" s="20" t="s">
        <v>104</v>
      </c>
      <c r="BK167" s="179">
        <f>ROUND(L167*K167,3)</f>
        <v>0</v>
      </c>
      <c r="BL167" s="20" t="s">
        <v>192</v>
      </c>
      <c r="BM167" s="20" t="s">
        <v>258</v>
      </c>
    </row>
    <row r="168" spans="2:65" s="10" customFormat="1" ht="22.5" customHeight="1">
      <c r="B168" s="180"/>
      <c r="C168" s="181"/>
      <c r="D168" s="181"/>
      <c r="E168" s="182" t="s">
        <v>20</v>
      </c>
      <c r="F168" s="280" t="s">
        <v>259</v>
      </c>
      <c r="G168" s="281"/>
      <c r="H168" s="281"/>
      <c r="I168" s="281"/>
      <c r="J168" s="181"/>
      <c r="K168" s="183">
        <v>180</v>
      </c>
      <c r="L168" s="181"/>
      <c r="M168" s="181"/>
      <c r="N168" s="181"/>
      <c r="O168" s="181"/>
      <c r="P168" s="181"/>
      <c r="Q168" s="181"/>
      <c r="R168" s="184"/>
      <c r="T168" s="185"/>
      <c r="U168" s="181"/>
      <c r="V168" s="181"/>
      <c r="W168" s="181"/>
      <c r="X168" s="181"/>
      <c r="Y168" s="181"/>
      <c r="Z168" s="181"/>
      <c r="AA168" s="186"/>
      <c r="AT168" s="187" t="s">
        <v>194</v>
      </c>
      <c r="AU168" s="187" t="s">
        <v>104</v>
      </c>
      <c r="AV168" s="10" t="s">
        <v>104</v>
      </c>
      <c r="AW168" s="10" t="s">
        <v>31</v>
      </c>
      <c r="AX168" s="10" t="s">
        <v>83</v>
      </c>
      <c r="AY168" s="187" t="s">
        <v>163</v>
      </c>
    </row>
    <row r="169" spans="2:65" s="1" customFormat="1" ht="31.5" customHeight="1">
      <c r="B169" s="37"/>
      <c r="C169" s="196" t="s">
        <v>260</v>
      </c>
      <c r="D169" s="196" t="s">
        <v>204</v>
      </c>
      <c r="E169" s="197" t="s">
        <v>238</v>
      </c>
      <c r="F169" s="286" t="s">
        <v>239</v>
      </c>
      <c r="G169" s="286"/>
      <c r="H169" s="286"/>
      <c r="I169" s="286"/>
      <c r="J169" s="198" t="s">
        <v>191</v>
      </c>
      <c r="K169" s="199">
        <v>14.4</v>
      </c>
      <c r="L169" s="287">
        <v>0</v>
      </c>
      <c r="M169" s="288"/>
      <c r="N169" s="289">
        <f>ROUND(L169*K169,3)</f>
        <v>0</v>
      </c>
      <c r="O169" s="279"/>
      <c r="P169" s="279"/>
      <c r="Q169" s="279"/>
      <c r="R169" s="39"/>
      <c r="T169" s="176" t="s">
        <v>20</v>
      </c>
      <c r="U169" s="46" t="s">
        <v>42</v>
      </c>
      <c r="V169" s="38"/>
      <c r="W169" s="177">
        <f>V169*K169</f>
        <v>0</v>
      </c>
      <c r="X169" s="177">
        <v>1.9E-3</v>
      </c>
      <c r="Y169" s="177">
        <f>X169*K169</f>
        <v>2.7359999999999999E-2</v>
      </c>
      <c r="Z169" s="177">
        <v>0</v>
      </c>
      <c r="AA169" s="178">
        <f>Z169*K169</f>
        <v>0</v>
      </c>
      <c r="AR169" s="20" t="s">
        <v>208</v>
      </c>
      <c r="AT169" s="20" t="s">
        <v>204</v>
      </c>
      <c r="AU169" s="20" t="s">
        <v>104</v>
      </c>
      <c r="AY169" s="20" t="s">
        <v>163</v>
      </c>
      <c r="BE169" s="112">
        <f>IF(U169="základná",N169,0)</f>
        <v>0</v>
      </c>
      <c r="BF169" s="112">
        <f>IF(U169="znížená",N169,0)</f>
        <v>0</v>
      </c>
      <c r="BG169" s="112">
        <f>IF(U169="zákl. prenesená",N169,0)</f>
        <v>0</v>
      </c>
      <c r="BH169" s="112">
        <f>IF(U169="zníž. prenesená",N169,0)</f>
        <v>0</v>
      </c>
      <c r="BI169" s="112">
        <f>IF(U169="nulová",N169,0)</f>
        <v>0</v>
      </c>
      <c r="BJ169" s="20" t="s">
        <v>104</v>
      </c>
      <c r="BK169" s="179">
        <f>ROUND(L169*K169,3)</f>
        <v>0</v>
      </c>
      <c r="BL169" s="20" t="s">
        <v>192</v>
      </c>
      <c r="BM169" s="20" t="s">
        <v>261</v>
      </c>
    </row>
    <row r="170" spans="2:65" s="10" customFormat="1" ht="22.5" customHeight="1">
      <c r="B170" s="180"/>
      <c r="C170" s="181"/>
      <c r="D170" s="181"/>
      <c r="E170" s="182" t="s">
        <v>20</v>
      </c>
      <c r="F170" s="280" t="s">
        <v>262</v>
      </c>
      <c r="G170" s="281"/>
      <c r="H170" s="281"/>
      <c r="I170" s="281"/>
      <c r="J170" s="181"/>
      <c r="K170" s="183">
        <v>14.4</v>
      </c>
      <c r="L170" s="181"/>
      <c r="M170" s="181"/>
      <c r="N170" s="181"/>
      <c r="O170" s="181"/>
      <c r="P170" s="181"/>
      <c r="Q170" s="181"/>
      <c r="R170" s="184"/>
      <c r="T170" s="185"/>
      <c r="U170" s="181"/>
      <c r="V170" s="181"/>
      <c r="W170" s="181"/>
      <c r="X170" s="181"/>
      <c r="Y170" s="181"/>
      <c r="Z170" s="181"/>
      <c r="AA170" s="186"/>
      <c r="AT170" s="187" t="s">
        <v>194</v>
      </c>
      <c r="AU170" s="187" t="s">
        <v>104</v>
      </c>
      <c r="AV170" s="10" t="s">
        <v>104</v>
      </c>
      <c r="AW170" s="10" t="s">
        <v>31</v>
      </c>
      <c r="AX170" s="10" t="s">
        <v>83</v>
      </c>
      <c r="AY170" s="187" t="s">
        <v>163</v>
      </c>
    </row>
    <row r="171" spans="2:65" s="1" customFormat="1" ht="44.25" customHeight="1">
      <c r="B171" s="37"/>
      <c r="C171" s="171" t="s">
        <v>263</v>
      </c>
      <c r="D171" s="171" t="s">
        <v>164</v>
      </c>
      <c r="E171" s="172" t="s">
        <v>264</v>
      </c>
      <c r="F171" s="276" t="s">
        <v>265</v>
      </c>
      <c r="G171" s="276"/>
      <c r="H171" s="276"/>
      <c r="I171" s="276"/>
      <c r="J171" s="173" t="s">
        <v>266</v>
      </c>
      <c r="K171" s="174">
        <v>451.72</v>
      </c>
      <c r="L171" s="277">
        <v>0</v>
      </c>
      <c r="M171" s="278"/>
      <c r="N171" s="279">
        <f>ROUND(L171*K171,3)</f>
        <v>0</v>
      </c>
      <c r="O171" s="279"/>
      <c r="P171" s="279"/>
      <c r="Q171" s="279"/>
      <c r="R171" s="39"/>
      <c r="T171" s="176" t="s">
        <v>20</v>
      </c>
      <c r="U171" s="46" t="s">
        <v>42</v>
      </c>
      <c r="V171" s="38"/>
      <c r="W171" s="177">
        <f>V171*K171</f>
        <v>0</v>
      </c>
      <c r="X171" s="177">
        <v>5.0000000000000002E-5</v>
      </c>
      <c r="Y171" s="177">
        <f>X171*K171</f>
        <v>2.2586000000000002E-2</v>
      </c>
      <c r="Z171" s="177">
        <v>0</v>
      </c>
      <c r="AA171" s="178">
        <f>Z171*K171</f>
        <v>0</v>
      </c>
      <c r="AR171" s="20" t="s">
        <v>192</v>
      </c>
      <c r="AT171" s="20" t="s">
        <v>164</v>
      </c>
      <c r="AU171" s="20" t="s">
        <v>104</v>
      </c>
      <c r="AY171" s="20" t="s">
        <v>163</v>
      </c>
      <c r="BE171" s="112">
        <f>IF(U171="základná",N171,0)</f>
        <v>0</v>
      </c>
      <c r="BF171" s="112">
        <f>IF(U171="znížená",N171,0)</f>
        <v>0</v>
      </c>
      <c r="BG171" s="112">
        <f>IF(U171="zákl. prenesená",N171,0)</f>
        <v>0</v>
      </c>
      <c r="BH171" s="112">
        <f>IF(U171="zníž. prenesená",N171,0)</f>
        <v>0</v>
      </c>
      <c r="BI171" s="112">
        <f>IF(U171="nulová",N171,0)</f>
        <v>0</v>
      </c>
      <c r="BJ171" s="20" t="s">
        <v>104</v>
      </c>
      <c r="BK171" s="179">
        <f>ROUND(L171*K171,3)</f>
        <v>0</v>
      </c>
      <c r="BL171" s="20" t="s">
        <v>192</v>
      </c>
      <c r="BM171" s="20" t="s">
        <v>267</v>
      </c>
    </row>
    <row r="172" spans="2:65" s="10" customFormat="1" ht="22.5" customHeight="1">
      <c r="B172" s="180"/>
      <c r="C172" s="181"/>
      <c r="D172" s="181"/>
      <c r="E172" s="182" t="s">
        <v>20</v>
      </c>
      <c r="F172" s="280" t="s">
        <v>268</v>
      </c>
      <c r="G172" s="281"/>
      <c r="H172" s="281"/>
      <c r="I172" s="281"/>
      <c r="J172" s="181"/>
      <c r="K172" s="183">
        <v>137.76</v>
      </c>
      <c r="L172" s="181"/>
      <c r="M172" s="181"/>
      <c r="N172" s="181"/>
      <c r="O172" s="181"/>
      <c r="P172" s="181"/>
      <c r="Q172" s="181"/>
      <c r="R172" s="184"/>
      <c r="T172" s="185"/>
      <c r="U172" s="181"/>
      <c r="V172" s="181"/>
      <c r="W172" s="181"/>
      <c r="X172" s="181"/>
      <c r="Y172" s="181"/>
      <c r="Z172" s="181"/>
      <c r="AA172" s="186"/>
      <c r="AT172" s="187" t="s">
        <v>194</v>
      </c>
      <c r="AU172" s="187" t="s">
        <v>104</v>
      </c>
      <c r="AV172" s="10" t="s">
        <v>104</v>
      </c>
      <c r="AW172" s="10" t="s">
        <v>31</v>
      </c>
      <c r="AX172" s="10" t="s">
        <v>75</v>
      </c>
      <c r="AY172" s="187" t="s">
        <v>163</v>
      </c>
    </row>
    <row r="173" spans="2:65" s="10" customFormat="1" ht="44.25" customHeight="1">
      <c r="B173" s="180"/>
      <c r="C173" s="181"/>
      <c r="D173" s="181"/>
      <c r="E173" s="182" t="s">
        <v>20</v>
      </c>
      <c r="F173" s="282" t="s">
        <v>269</v>
      </c>
      <c r="G173" s="283"/>
      <c r="H173" s="283"/>
      <c r="I173" s="283"/>
      <c r="J173" s="181"/>
      <c r="K173" s="183">
        <v>313.95999999999998</v>
      </c>
      <c r="L173" s="181"/>
      <c r="M173" s="181"/>
      <c r="N173" s="181"/>
      <c r="O173" s="181"/>
      <c r="P173" s="181"/>
      <c r="Q173" s="181"/>
      <c r="R173" s="184"/>
      <c r="T173" s="185"/>
      <c r="U173" s="181"/>
      <c r="V173" s="181"/>
      <c r="W173" s="181"/>
      <c r="X173" s="181"/>
      <c r="Y173" s="181"/>
      <c r="Z173" s="181"/>
      <c r="AA173" s="186"/>
      <c r="AT173" s="187" t="s">
        <v>194</v>
      </c>
      <c r="AU173" s="187" t="s">
        <v>104</v>
      </c>
      <c r="AV173" s="10" t="s">
        <v>104</v>
      </c>
      <c r="AW173" s="10" t="s">
        <v>31</v>
      </c>
      <c r="AX173" s="10" t="s">
        <v>75</v>
      </c>
      <c r="AY173" s="187" t="s">
        <v>163</v>
      </c>
    </row>
    <row r="174" spans="2:65" s="11" customFormat="1" ht="22.5" customHeight="1">
      <c r="B174" s="188"/>
      <c r="C174" s="189"/>
      <c r="D174" s="189"/>
      <c r="E174" s="190" t="s">
        <v>110</v>
      </c>
      <c r="F174" s="284" t="s">
        <v>202</v>
      </c>
      <c r="G174" s="285"/>
      <c r="H174" s="285"/>
      <c r="I174" s="285"/>
      <c r="J174" s="189"/>
      <c r="K174" s="191">
        <v>451.72</v>
      </c>
      <c r="L174" s="189"/>
      <c r="M174" s="189"/>
      <c r="N174" s="189"/>
      <c r="O174" s="189"/>
      <c r="P174" s="189"/>
      <c r="Q174" s="189"/>
      <c r="R174" s="192"/>
      <c r="T174" s="193"/>
      <c r="U174" s="189"/>
      <c r="V174" s="189"/>
      <c r="W174" s="189"/>
      <c r="X174" s="189"/>
      <c r="Y174" s="189"/>
      <c r="Z174" s="189"/>
      <c r="AA174" s="194"/>
      <c r="AT174" s="195" t="s">
        <v>194</v>
      </c>
      <c r="AU174" s="195" t="s">
        <v>104</v>
      </c>
      <c r="AV174" s="11" t="s">
        <v>168</v>
      </c>
      <c r="AW174" s="11" t="s">
        <v>31</v>
      </c>
      <c r="AX174" s="11" t="s">
        <v>83</v>
      </c>
      <c r="AY174" s="195" t="s">
        <v>163</v>
      </c>
    </row>
    <row r="175" spans="2:65" s="1" customFormat="1" ht="31.5" customHeight="1">
      <c r="B175" s="37"/>
      <c r="C175" s="196" t="s">
        <v>270</v>
      </c>
      <c r="D175" s="196" t="s">
        <v>204</v>
      </c>
      <c r="E175" s="197" t="s">
        <v>256</v>
      </c>
      <c r="F175" s="286" t="s">
        <v>257</v>
      </c>
      <c r="G175" s="286"/>
      <c r="H175" s="286"/>
      <c r="I175" s="286"/>
      <c r="J175" s="198" t="s">
        <v>207</v>
      </c>
      <c r="K175" s="199">
        <v>3613.76</v>
      </c>
      <c r="L175" s="287">
        <v>0</v>
      </c>
      <c r="M175" s="288"/>
      <c r="N175" s="289">
        <f>ROUND(L175*K175,3)</f>
        <v>0</v>
      </c>
      <c r="O175" s="279"/>
      <c r="P175" s="279"/>
      <c r="Q175" s="279"/>
      <c r="R175" s="39"/>
      <c r="T175" s="176" t="s">
        <v>20</v>
      </c>
      <c r="U175" s="46" t="s">
        <v>42</v>
      </c>
      <c r="V175" s="38"/>
      <c r="W175" s="177">
        <f>V175*K175</f>
        <v>0</v>
      </c>
      <c r="X175" s="177">
        <v>3.5E-4</v>
      </c>
      <c r="Y175" s="177">
        <f>X175*K175</f>
        <v>1.2648160000000002</v>
      </c>
      <c r="Z175" s="177">
        <v>0</v>
      </c>
      <c r="AA175" s="178">
        <f>Z175*K175</f>
        <v>0</v>
      </c>
      <c r="AR175" s="20" t="s">
        <v>208</v>
      </c>
      <c r="AT175" s="20" t="s">
        <v>204</v>
      </c>
      <c r="AU175" s="20" t="s">
        <v>104</v>
      </c>
      <c r="AY175" s="20" t="s">
        <v>163</v>
      </c>
      <c r="BE175" s="112">
        <f>IF(U175="základná",N175,0)</f>
        <v>0</v>
      </c>
      <c r="BF175" s="112">
        <f>IF(U175="znížená",N175,0)</f>
        <v>0</v>
      </c>
      <c r="BG175" s="112">
        <f>IF(U175="zákl. prenesená",N175,0)</f>
        <v>0</v>
      </c>
      <c r="BH175" s="112">
        <f>IF(U175="zníž. prenesená",N175,0)</f>
        <v>0</v>
      </c>
      <c r="BI175" s="112">
        <f>IF(U175="nulová",N175,0)</f>
        <v>0</v>
      </c>
      <c r="BJ175" s="20" t="s">
        <v>104</v>
      </c>
      <c r="BK175" s="179">
        <f>ROUND(L175*K175,3)</f>
        <v>0</v>
      </c>
      <c r="BL175" s="20" t="s">
        <v>192</v>
      </c>
      <c r="BM175" s="20" t="s">
        <v>271</v>
      </c>
    </row>
    <row r="176" spans="2:65" s="10" customFormat="1" ht="22.5" customHeight="1">
      <c r="B176" s="180"/>
      <c r="C176" s="181"/>
      <c r="D176" s="181"/>
      <c r="E176" s="182" t="s">
        <v>20</v>
      </c>
      <c r="F176" s="280" t="s">
        <v>272</v>
      </c>
      <c r="G176" s="281"/>
      <c r="H176" s="281"/>
      <c r="I176" s="281"/>
      <c r="J176" s="181"/>
      <c r="K176" s="183">
        <v>3613.76</v>
      </c>
      <c r="L176" s="181"/>
      <c r="M176" s="181"/>
      <c r="N176" s="181"/>
      <c r="O176" s="181"/>
      <c r="P176" s="181"/>
      <c r="Q176" s="181"/>
      <c r="R176" s="184"/>
      <c r="T176" s="185"/>
      <c r="U176" s="181"/>
      <c r="V176" s="181"/>
      <c r="W176" s="181"/>
      <c r="X176" s="181"/>
      <c r="Y176" s="181"/>
      <c r="Z176" s="181"/>
      <c r="AA176" s="186"/>
      <c r="AT176" s="187" t="s">
        <v>194</v>
      </c>
      <c r="AU176" s="187" t="s">
        <v>104</v>
      </c>
      <c r="AV176" s="10" t="s">
        <v>104</v>
      </c>
      <c r="AW176" s="10" t="s">
        <v>31</v>
      </c>
      <c r="AX176" s="10" t="s">
        <v>83</v>
      </c>
      <c r="AY176" s="187" t="s">
        <v>163</v>
      </c>
    </row>
    <row r="177" spans="2:65" s="1" customFormat="1" ht="44.25" customHeight="1">
      <c r="B177" s="37"/>
      <c r="C177" s="171" t="s">
        <v>273</v>
      </c>
      <c r="D177" s="171" t="s">
        <v>164</v>
      </c>
      <c r="E177" s="172" t="s">
        <v>274</v>
      </c>
      <c r="F177" s="276" t="s">
        <v>275</v>
      </c>
      <c r="G177" s="276"/>
      <c r="H177" s="276"/>
      <c r="I177" s="276"/>
      <c r="J177" s="173" t="s">
        <v>266</v>
      </c>
      <c r="K177" s="174">
        <v>445.72</v>
      </c>
      <c r="L177" s="277">
        <v>0</v>
      </c>
      <c r="M177" s="278"/>
      <c r="N177" s="279">
        <f>ROUND(L177*K177,3)</f>
        <v>0</v>
      </c>
      <c r="O177" s="279"/>
      <c r="P177" s="279"/>
      <c r="Q177" s="279"/>
      <c r="R177" s="39"/>
      <c r="T177" s="176" t="s">
        <v>20</v>
      </c>
      <c r="U177" s="46" t="s">
        <v>42</v>
      </c>
      <c r="V177" s="38"/>
      <c r="W177" s="177">
        <f>V177*K177</f>
        <v>0</v>
      </c>
      <c r="X177" s="177">
        <v>4.0000000000000003E-5</v>
      </c>
      <c r="Y177" s="177">
        <f>X177*K177</f>
        <v>1.7828800000000002E-2</v>
      </c>
      <c r="Z177" s="177">
        <v>0</v>
      </c>
      <c r="AA177" s="178">
        <f>Z177*K177</f>
        <v>0</v>
      </c>
      <c r="AR177" s="20" t="s">
        <v>192</v>
      </c>
      <c r="AT177" s="20" t="s">
        <v>164</v>
      </c>
      <c r="AU177" s="20" t="s">
        <v>104</v>
      </c>
      <c r="AY177" s="20" t="s">
        <v>163</v>
      </c>
      <c r="BE177" s="112">
        <f>IF(U177="základná",N177,0)</f>
        <v>0</v>
      </c>
      <c r="BF177" s="112">
        <f>IF(U177="znížená",N177,0)</f>
        <v>0</v>
      </c>
      <c r="BG177" s="112">
        <f>IF(U177="zákl. prenesená",N177,0)</f>
        <v>0</v>
      </c>
      <c r="BH177" s="112">
        <f>IF(U177="zníž. prenesená",N177,0)</f>
        <v>0</v>
      </c>
      <c r="BI177" s="112">
        <f>IF(U177="nulová",N177,0)</f>
        <v>0</v>
      </c>
      <c r="BJ177" s="20" t="s">
        <v>104</v>
      </c>
      <c r="BK177" s="179">
        <f>ROUND(L177*K177,3)</f>
        <v>0</v>
      </c>
      <c r="BL177" s="20" t="s">
        <v>192</v>
      </c>
      <c r="BM177" s="20" t="s">
        <v>276</v>
      </c>
    </row>
    <row r="178" spans="2:65" s="10" customFormat="1" ht="22.5" customHeight="1">
      <c r="B178" s="180"/>
      <c r="C178" s="181"/>
      <c r="D178" s="181"/>
      <c r="E178" s="182" t="s">
        <v>20</v>
      </c>
      <c r="F178" s="280" t="s">
        <v>268</v>
      </c>
      <c r="G178" s="281"/>
      <c r="H178" s="281"/>
      <c r="I178" s="281"/>
      <c r="J178" s="181"/>
      <c r="K178" s="183">
        <v>137.76</v>
      </c>
      <c r="L178" s="181"/>
      <c r="M178" s="181"/>
      <c r="N178" s="181"/>
      <c r="O178" s="181"/>
      <c r="P178" s="181"/>
      <c r="Q178" s="181"/>
      <c r="R178" s="184"/>
      <c r="T178" s="185"/>
      <c r="U178" s="181"/>
      <c r="V178" s="181"/>
      <c r="W178" s="181"/>
      <c r="X178" s="181"/>
      <c r="Y178" s="181"/>
      <c r="Z178" s="181"/>
      <c r="AA178" s="186"/>
      <c r="AT178" s="187" t="s">
        <v>194</v>
      </c>
      <c r="AU178" s="187" t="s">
        <v>104</v>
      </c>
      <c r="AV178" s="10" t="s">
        <v>104</v>
      </c>
      <c r="AW178" s="10" t="s">
        <v>31</v>
      </c>
      <c r="AX178" s="10" t="s">
        <v>75</v>
      </c>
      <c r="AY178" s="187" t="s">
        <v>163</v>
      </c>
    </row>
    <row r="179" spans="2:65" s="10" customFormat="1" ht="31.5" customHeight="1">
      <c r="B179" s="180"/>
      <c r="C179" s="181"/>
      <c r="D179" s="181"/>
      <c r="E179" s="182" t="s">
        <v>20</v>
      </c>
      <c r="F179" s="282" t="s">
        <v>277</v>
      </c>
      <c r="G179" s="283"/>
      <c r="H179" s="283"/>
      <c r="I179" s="283"/>
      <c r="J179" s="181"/>
      <c r="K179" s="183">
        <v>307.95999999999998</v>
      </c>
      <c r="L179" s="181"/>
      <c r="M179" s="181"/>
      <c r="N179" s="181"/>
      <c r="O179" s="181"/>
      <c r="P179" s="181"/>
      <c r="Q179" s="181"/>
      <c r="R179" s="184"/>
      <c r="T179" s="185"/>
      <c r="U179" s="181"/>
      <c r="V179" s="181"/>
      <c r="W179" s="181"/>
      <c r="X179" s="181"/>
      <c r="Y179" s="181"/>
      <c r="Z179" s="181"/>
      <c r="AA179" s="186"/>
      <c r="AT179" s="187" t="s">
        <v>194</v>
      </c>
      <c r="AU179" s="187" t="s">
        <v>104</v>
      </c>
      <c r="AV179" s="10" t="s">
        <v>104</v>
      </c>
      <c r="AW179" s="10" t="s">
        <v>31</v>
      </c>
      <c r="AX179" s="10" t="s">
        <v>75</v>
      </c>
      <c r="AY179" s="187" t="s">
        <v>163</v>
      </c>
    </row>
    <row r="180" spans="2:65" s="11" customFormat="1" ht="22.5" customHeight="1">
      <c r="B180" s="188"/>
      <c r="C180" s="189"/>
      <c r="D180" s="189"/>
      <c r="E180" s="190" t="s">
        <v>112</v>
      </c>
      <c r="F180" s="284" t="s">
        <v>202</v>
      </c>
      <c r="G180" s="285"/>
      <c r="H180" s="285"/>
      <c r="I180" s="285"/>
      <c r="J180" s="189"/>
      <c r="K180" s="191">
        <v>445.72</v>
      </c>
      <c r="L180" s="189"/>
      <c r="M180" s="189"/>
      <c r="N180" s="189"/>
      <c r="O180" s="189"/>
      <c r="P180" s="189"/>
      <c r="Q180" s="189"/>
      <c r="R180" s="192"/>
      <c r="T180" s="193"/>
      <c r="U180" s="189"/>
      <c r="V180" s="189"/>
      <c r="W180" s="189"/>
      <c r="X180" s="189"/>
      <c r="Y180" s="189"/>
      <c r="Z180" s="189"/>
      <c r="AA180" s="194"/>
      <c r="AT180" s="195" t="s">
        <v>194</v>
      </c>
      <c r="AU180" s="195" t="s">
        <v>104</v>
      </c>
      <c r="AV180" s="11" t="s">
        <v>168</v>
      </c>
      <c r="AW180" s="11" t="s">
        <v>31</v>
      </c>
      <c r="AX180" s="11" t="s">
        <v>83</v>
      </c>
      <c r="AY180" s="195" t="s">
        <v>163</v>
      </c>
    </row>
    <row r="181" spans="2:65" s="1" customFormat="1" ht="31.5" customHeight="1">
      <c r="B181" s="37"/>
      <c r="C181" s="196" t="s">
        <v>278</v>
      </c>
      <c r="D181" s="196" t="s">
        <v>204</v>
      </c>
      <c r="E181" s="197" t="s">
        <v>256</v>
      </c>
      <c r="F181" s="286" t="s">
        <v>257</v>
      </c>
      <c r="G181" s="286"/>
      <c r="H181" s="286"/>
      <c r="I181" s="286"/>
      <c r="J181" s="198" t="s">
        <v>207</v>
      </c>
      <c r="K181" s="199">
        <v>3565.76</v>
      </c>
      <c r="L181" s="287">
        <v>0</v>
      </c>
      <c r="M181" s="288"/>
      <c r="N181" s="289">
        <f>ROUND(L181*K181,3)</f>
        <v>0</v>
      </c>
      <c r="O181" s="279"/>
      <c r="P181" s="279"/>
      <c r="Q181" s="279"/>
      <c r="R181" s="39"/>
      <c r="T181" s="176" t="s">
        <v>20</v>
      </c>
      <c r="U181" s="46" t="s">
        <v>42</v>
      </c>
      <c r="V181" s="38"/>
      <c r="W181" s="177">
        <f>V181*K181</f>
        <v>0</v>
      </c>
      <c r="X181" s="177">
        <v>3.5E-4</v>
      </c>
      <c r="Y181" s="177">
        <f>X181*K181</f>
        <v>1.248016</v>
      </c>
      <c r="Z181" s="177">
        <v>0</v>
      </c>
      <c r="AA181" s="178">
        <f>Z181*K181</f>
        <v>0</v>
      </c>
      <c r="AR181" s="20" t="s">
        <v>208</v>
      </c>
      <c r="AT181" s="20" t="s">
        <v>204</v>
      </c>
      <c r="AU181" s="20" t="s">
        <v>104</v>
      </c>
      <c r="AY181" s="20" t="s">
        <v>163</v>
      </c>
      <c r="BE181" s="112">
        <f>IF(U181="základná",N181,0)</f>
        <v>0</v>
      </c>
      <c r="BF181" s="112">
        <f>IF(U181="znížená",N181,0)</f>
        <v>0</v>
      </c>
      <c r="BG181" s="112">
        <f>IF(U181="zákl. prenesená",N181,0)</f>
        <v>0</v>
      </c>
      <c r="BH181" s="112">
        <f>IF(U181="zníž. prenesená",N181,0)</f>
        <v>0</v>
      </c>
      <c r="BI181" s="112">
        <f>IF(U181="nulová",N181,0)</f>
        <v>0</v>
      </c>
      <c r="BJ181" s="20" t="s">
        <v>104</v>
      </c>
      <c r="BK181" s="179">
        <f>ROUND(L181*K181,3)</f>
        <v>0</v>
      </c>
      <c r="BL181" s="20" t="s">
        <v>192</v>
      </c>
      <c r="BM181" s="20" t="s">
        <v>279</v>
      </c>
    </row>
    <row r="182" spans="2:65" s="10" customFormat="1" ht="22.5" customHeight="1">
      <c r="B182" s="180"/>
      <c r="C182" s="181"/>
      <c r="D182" s="181"/>
      <c r="E182" s="182" t="s">
        <v>20</v>
      </c>
      <c r="F182" s="280" t="s">
        <v>280</v>
      </c>
      <c r="G182" s="281"/>
      <c r="H182" s="281"/>
      <c r="I182" s="281"/>
      <c r="J182" s="181"/>
      <c r="K182" s="183">
        <v>3565.76</v>
      </c>
      <c r="L182" s="181"/>
      <c r="M182" s="181"/>
      <c r="N182" s="181"/>
      <c r="O182" s="181"/>
      <c r="P182" s="181"/>
      <c r="Q182" s="181"/>
      <c r="R182" s="184"/>
      <c r="T182" s="185"/>
      <c r="U182" s="181"/>
      <c r="V182" s="181"/>
      <c r="W182" s="181"/>
      <c r="X182" s="181"/>
      <c r="Y182" s="181"/>
      <c r="Z182" s="181"/>
      <c r="AA182" s="186"/>
      <c r="AT182" s="187" t="s">
        <v>194</v>
      </c>
      <c r="AU182" s="187" t="s">
        <v>104</v>
      </c>
      <c r="AV182" s="10" t="s">
        <v>104</v>
      </c>
      <c r="AW182" s="10" t="s">
        <v>31</v>
      </c>
      <c r="AX182" s="10" t="s">
        <v>83</v>
      </c>
      <c r="AY182" s="187" t="s">
        <v>163</v>
      </c>
    </row>
    <row r="183" spans="2:65" s="1" customFormat="1" ht="44.25" customHeight="1">
      <c r="B183" s="37"/>
      <c r="C183" s="171" t="s">
        <v>281</v>
      </c>
      <c r="D183" s="171" t="s">
        <v>164</v>
      </c>
      <c r="E183" s="172" t="s">
        <v>282</v>
      </c>
      <c r="F183" s="276" t="s">
        <v>283</v>
      </c>
      <c r="G183" s="276"/>
      <c r="H183" s="276"/>
      <c r="I183" s="276"/>
      <c r="J183" s="173" t="s">
        <v>266</v>
      </c>
      <c r="K183" s="174">
        <v>124.02</v>
      </c>
      <c r="L183" s="277">
        <v>0</v>
      </c>
      <c r="M183" s="278"/>
      <c r="N183" s="279">
        <f>ROUND(L183*K183,3)</f>
        <v>0</v>
      </c>
      <c r="O183" s="279"/>
      <c r="P183" s="279"/>
      <c r="Q183" s="279"/>
      <c r="R183" s="39"/>
      <c r="T183" s="176" t="s">
        <v>20</v>
      </c>
      <c r="U183" s="46" t="s">
        <v>42</v>
      </c>
      <c r="V183" s="38"/>
      <c r="W183" s="177">
        <f>V183*K183</f>
        <v>0</v>
      </c>
      <c r="X183" s="177">
        <v>1.1E-4</v>
      </c>
      <c r="Y183" s="177">
        <f>X183*K183</f>
        <v>1.36422E-2</v>
      </c>
      <c r="Z183" s="177">
        <v>0</v>
      </c>
      <c r="AA183" s="178">
        <f>Z183*K183</f>
        <v>0</v>
      </c>
      <c r="AR183" s="20" t="s">
        <v>192</v>
      </c>
      <c r="AT183" s="20" t="s">
        <v>164</v>
      </c>
      <c r="AU183" s="20" t="s">
        <v>104</v>
      </c>
      <c r="AY183" s="20" t="s">
        <v>163</v>
      </c>
      <c r="BE183" s="112">
        <f>IF(U183="základná",N183,0)</f>
        <v>0</v>
      </c>
      <c r="BF183" s="112">
        <f>IF(U183="znížená",N183,0)</f>
        <v>0</v>
      </c>
      <c r="BG183" s="112">
        <f>IF(U183="zákl. prenesená",N183,0)</f>
        <v>0</v>
      </c>
      <c r="BH183" s="112">
        <f>IF(U183="zníž. prenesená",N183,0)</f>
        <v>0</v>
      </c>
      <c r="BI183" s="112">
        <f>IF(U183="nulová",N183,0)</f>
        <v>0</v>
      </c>
      <c r="BJ183" s="20" t="s">
        <v>104</v>
      </c>
      <c r="BK183" s="179">
        <f>ROUND(L183*K183,3)</f>
        <v>0</v>
      </c>
      <c r="BL183" s="20" t="s">
        <v>192</v>
      </c>
      <c r="BM183" s="20" t="s">
        <v>284</v>
      </c>
    </row>
    <row r="184" spans="2:65" s="10" customFormat="1" ht="22.5" customHeight="1">
      <c r="B184" s="180"/>
      <c r="C184" s="181"/>
      <c r="D184" s="181"/>
      <c r="E184" s="182" t="s">
        <v>20</v>
      </c>
      <c r="F184" s="280" t="s">
        <v>285</v>
      </c>
      <c r="G184" s="281"/>
      <c r="H184" s="281"/>
      <c r="I184" s="281"/>
      <c r="J184" s="181"/>
      <c r="K184" s="183">
        <v>6</v>
      </c>
      <c r="L184" s="181"/>
      <c r="M184" s="181"/>
      <c r="N184" s="181"/>
      <c r="O184" s="181"/>
      <c r="P184" s="181"/>
      <c r="Q184" s="181"/>
      <c r="R184" s="184"/>
      <c r="T184" s="185"/>
      <c r="U184" s="181"/>
      <c r="V184" s="181"/>
      <c r="W184" s="181"/>
      <c r="X184" s="181"/>
      <c r="Y184" s="181"/>
      <c r="Z184" s="181"/>
      <c r="AA184" s="186"/>
      <c r="AT184" s="187" t="s">
        <v>194</v>
      </c>
      <c r="AU184" s="187" t="s">
        <v>104</v>
      </c>
      <c r="AV184" s="10" t="s">
        <v>104</v>
      </c>
      <c r="AW184" s="10" t="s">
        <v>31</v>
      </c>
      <c r="AX184" s="10" t="s">
        <v>75</v>
      </c>
      <c r="AY184" s="187" t="s">
        <v>163</v>
      </c>
    </row>
    <row r="185" spans="2:65" s="10" customFormat="1" ht="22.5" customHeight="1">
      <c r="B185" s="180"/>
      <c r="C185" s="181"/>
      <c r="D185" s="181"/>
      <c r="E185" s="182" t="s">
        <v>20</v>
      </c>
      <c r="F185" s="282" t="s">
        <v>286</v>
      </c>
      <c r="G185" s="283"/>
      <c r="H185" s="283"/>
      <c r="I185" s="283"/>
      <c r="J185" s="181"/>
      <c r="K185" s="183">
        <v>118.02</v>
      </c>
      <c r="L185" s="181"/>
      <c r="M185" s="181"/>
      <c r="N185" s="181"/>
      <c r="O185" s="181"/>
      <c r="P185" s="181"/>
      <c r="Q185" s="181"/>
      <c r="R185" s="184"/>
      <c r="T185" s="185"/>
      <c r="U185" s="181"/>
      <c r="V185" s="181"/>
      <c r="W185" s="181"/>
      <c r="X185" s="181"/>
      <c r="Y185" s="181"/>
      <c r="Z185" s="181"/>
      <c r="AA185" s="186"/>
      <c r="AT185" s="187" t="s">
        <v>194</v>
      </c>
      <c r="AU185" s="187" t="s">
        <v>104</v>
      </c>
      <c r="AV185" s="10" t="s">
        <v>104</v>
      </c>
      <c r="AW185" s="10" t="s">
        <v>31</v>
      </c>
      <c r="AX185" s="10" t="s">
        <v>75</v>
      </c>
      <c r="AY185" s="187" t="s">
        <v>163</v>
      </c>
    </row>
    <row r="186" spans="2:65" s="11" customFormat="1" ht="22.5" customHeight="1">
      <c r="B186" s="188"/>
      <c r="C186" s="189"/>
      <c r="D186" s="189"/>
      <c r="E186" s="190" t="s">
        <v>121</v>
      </c>
      <c r="F186" s="284" t="s">
        <v>202</v>
      </c>
      <c r="G186" s="285"/>
      <c r="H186" s="285"/>
      <c r="I186" s="285"/>
      <c r="J186" s="189"/>
      <c r="K186" s="191">
        <v>124.02</v>
      </c>
      <c r="L186" s="189"/>
      <c r="M186" s="189"/>
      <c r="N186" s="189"/>
      <c r="O186" s="189"/>
      <c r="P186" s="189"/>
      <c r="Q186" s="189"/>
      <c r="R186" s="192"/>
      <c r="T186" s="193"/>
      <c r="U186" s="189"/>
      <c r="V186" s="189"/>
      <c r="W186" s="189"/>
      <c r="X186" s="189"/>
      <c r="Y186" s="189"/>
      <c r="Z186" s="189"/>
      <c r="AA186" s="194"/>
      <c r="AT186" s="195" t="s">
        <v>194</v>
      </c>
      <c r="AU186" s="195" t="s">
        <v>104</v>
      </c>
      <c r="AV186" s="11" t="s">
        <v>168</v>
      </c>
      <c r="AW186" s="11" t="s">
        <v>31</v>
      </c>
      <c r="AX186" s="11" t="s">
        <v>83</v>
      </c>
      <c r="AY186" s="195" t="s">
        <v>163</v>
      </c>
    </row>
    <row r="187" spans="2:65" s="1" customFormat="1" ht="31.5" customHeight="1">
      <c r="B187" s="37"/>
      <c r="C187" s="196" t="s">
        <v>287</v>
      </c>
      <c r="D187" s="196" t="s">
        <v>204</v>
      </c>
      <c r="E187" s="197" t="s">
        <v>256</v>
      </c>
      <c r="F187" s="286" t="s">
        <v>257</v>
      </c>
      <c r="G187" s="286"/>
      <c r="H187" s="286"/>
      <c r="I187" s="286"/>
      <c r="J187" s="198" t="s">
        <v>207</v>
      </c>
      <c r="K187" s="199">
        <v>992.16</v>
      </c>
      <c r="L187" s="287">
        <v>0</v>
      </c>
      <c r="M187" s="288"/>
      <c r="N187" s="289">
        <f>ROUND(L187*K187,3)</f>
        <v>0</v>
      </c>
      <c r="O187" s="279"/>
      <c r="P187" s="279"/>
      <c r="Q187" s="279"/>
      <c r="R187" s="39"/>
      <c r="T187" s="176" t="s">
        <v>20</v>
      </c>
      <c r="U187" s="46" t="s">
        <v>42</v>
      </c>
      <c r="V187" s="38"/>
      <c r="W187" s="177">
        <f>V187*K187</f>
        <v>0</v>
      </c>
      <c r="X187" s="177">
        <v>3.5E-4</v>
      </c>
      <c r="Y187" s="177">
        <f>X187*K187</f>
        <v>0.34725600000000001</v>
      </c>
      <c r="Z187" s="177">
        <v>0</v>
      </c>
      <c r="AA187" s="178">
        <f>Z187*K187</f>
        <v>0</v>
      </c>
      <c r="AR187" s="20" t="s">
        <v>208</v>
      </c>
      <c r="AT187" s="20" t="s">
        <v>204</v>
      </c>
      <c r="AU187" s="20" t="s">
        <v>104</v>
      </c>
      <c r="AY187" s="20" t="s">
        <v>163</v>
      </c>
      <c r="BE187" s="112">
        <f>IF(U187="základná",N187,0)</f>
        <v>0</v>
      </c>
      <c r="BF187" s="112">
        <f>IF(U187="znížená",N187,0)</f>
        <v>0</v>
      </c>
      <c r="BG187" s="112">
        <f>IF(U187="zákl. prenesená",N187,0)</f>
        <v>0</v>
      </c>
      <c r="BH187" s="112">
        <f>IF(U187="zníž. prenesená",N187,0)</f>
        <v>0</v>
      </c>
      <c r="BI187" s="112">
        <f>IF(U187="nulová",N187,0)</f>
        <v>0</v>
      </c>
      <c r="BJ187" s="20" t="s">
        <v>104</v>
      </c>
      <c r="BK187" s="179">
        <f>ROUND(L187*K187,3)</f>
        <v>0</v>
      </c>
      <c r="BL187" s="20" t="s">
        <v>192</v>
      </c>
      <c r="BM187" s="20" t="s">
        <v>288</v>
      </c>
    </row>
    <row r="188" spans="2:65" s="10" customFormat="1" ht="22.5" customHeight="1">
      <c r="B188" s="180"/>
      <c r="C188" s="181"/>
      <c r="D188" s="181"/>
      <c r="E188" s="182" t="s">
        <v>20</v>
      </c>
      <c r="F188" s="280" t="s">
        <v>289</v>
      </c>
      <c r="G188" s="281"/>
      <c r="H188" s="281"/>
      <c r="I188" s="281"/>
      <c r="J188" s="181"/>
      <c r="K188" s="183">
        <v>992.16</v>
      </c>
      <c r="L188" s="181"/>
      <c r="M188" s="181"/>
      <c r="N188" s="181"/>
      <c r="O188" s="181"/>
      <c r="P188" s="181"/>
      <c r="Q188" s="181"/>
      <c r="R188" s="184"/>
      <c r="T188" s="185"/>
      <c r="U188" s="181"/>
      <c r="V188" s="181"/>
      <c r="W188" s="181"/>
      <c r="X188" s="181"/>
      <c r="Y188" s="181"/>
      <c r="Z188" s="181"/>
      <c r="AA188" s="186"/>
      <c r="AT188" s="187" t="s">
        <v>194</v>
      </c>
      <c r="AU188" s="187" t="s">
        <v>104</v>
      </c>
      <c r="AV188" s="10" t="s">
        <v>104</v>
      </c>
      <c r="AW188" s="10" t="s">
        <v>31</v>
      </c>
      <c r="AX188" s="10" t="s">
        <v>83</v>
      </c>
      <c r="AY188" s="187" t="s">
        <v>163</v>
      </c>
    </row>
    <row r="189" spans="2:65" s="1" customFormat="1" ht="44.25" customHeight="1">
      <c r="B189" s="37"/>
      <c r="C189" s="171" t="s">
        <v>290</v>
      </c>
      <c r="D189" s="171" t="s">
        <v>164</v>
      </c>
      <c r="E189" s="172" t="s">
        <v>291</v>
      </c>
      <c r="F189" s="276" t="s">
        <v>292</v>
      </c>
      <c r="G189" s="276"/>
      <c r="H189" s="276"/>
      <c r="I189" s="276"/>
      <c r="J189" s="173" t="s">
        <v>266</v>
      </c>
      <c r="K189" s="174">
        <v>336.38</v>
      </c>
      <c r="L189" s="277">
        <v>0</v>
      </c>
      <c r="M189" s="278"/>
      <c r="N189" s="279">
        <f>ROUND(L189*K189,3)</f>
        <v>0</v>
      </c>
      <c r="O189" s="279"/>
      <c r="P189" s="279"/>
      <c r="Q189" s="279"/>
      <c r="R189" s="39"/>
      <c r="T189" s="176" t="s">
        <v>20</v>
      </c>
      <c r="U189" s="46" t="s">
        <v>42</v>
      </c>
      <c r="V189" s="38"/>
      <c r="W189" s="177">
        <f>V189*K189</f>
        <v>0</v>
      </c>
      <c r="X189" s="177">
        <v>2.7E-4</v>
      </c>
      <c r="Y189" s="177">
        <f>X189*K189</f>
        <v>9.0822600000000003E-2</v>
      </c>
      <c r="Z189" s="177">
        <v>0</v>
      </c>
      <c r="AA189" s="178">
        <f>Z189*K189</f>
        <v>0</v>
      </c>
      <c r="AR189" s="20" t="s">
        <v>192</v>
      </c>
      <c r="AT189" s="20" t="s">
        <v>164</v>
      </c>
      <c r="AU189" s="20" t="s">
        <v>104</v>
      </c>
      <c r="AY189" s="20" t="s">
        <v>163</v>
      </c>
      <c r="BE189" s="112">
        <f>IF(U189="základná",N189,0)</f>
        <v>0</v>
      </c>
      <c r="BF189" s="112">
        <f>IF(U189="znížená",N189,0)</f>
        <v>0</v>
      </c>
      <c r="BG189" s="112">
        <f>IF(U189="zákl. prenesená",N189,0)</f>
        <v>0</v>
      </c>
      <c r="BH189" s="112">
        <f>IF(U189="zníž. prenesená",N189,0)</f>
        <v>0</v>
      </c>
      <c r="BI189" s="112">
        <f>IF(U189="nulová",N189,0)</f>
        <v>0</v>
      </c>
      <c r="BJ189" s="20" t="s">
        <v>104</v>
      </c>
      <c r="BK189" s="179">
        <f>ROUND(L189*K189,3)</f>
        <v>0</v>
      </c>
      <c r="BL189" s="20" t="s">
        <v>192</v>
      </c>
      <c r="BM189" s="20" t="s">
        <v>293</v>
      </c>
    </row>
    <row r="190" spans="2:65" s="10" customFormat="1" ht="22.5" customHeight="1">
      <c r="B190" s="180"/>
      <c r="C190" s="181"/>
      <c r="D190" s="181"/>
      <c r="E190" s="182" t="s">
        <v>20</v>
      </c>
      <c r="F190" s="280" t="s">
        <v>294</v>
      </c>
      <c r="G190" s="281"/>
      <c r="H190" s="281"/>
      <c r="I190" s="281"/>
      <c r="J190" s="181"/>
      <c r="K190" s="183">
        <v>139.76</v>
      </c>
      <c r="L190" s="181"/>
      <c r="M190" s="181"/>
      <c r="N190" s="181"/>
      <c r="O190" s="181"/>
      <c r="P190" s="181"/>
      <c r="Q190" s="181"/>
      <c r="R190" s="184"/>
      <c r="T190" s="185"/>
      <c r="U190" s="181"/>
      <c r="V190" s="181"/>
      <c r="W190" s="181"/>
      <c r="X190" s="181"/>
      <c r="Y190" s="181"/>
      <c r="Z190" s="181"/>
      <c r="AA190" s="186"/>
      <c r="AT190" s="187" t="s">
        <v>194</v>
      </c>
      <c r="AU190" s="187" t="s">
        <v>104</v>
      </c>
      <c r="AV190" s="10" t="s">
        <v>104</v>
      </c>
      <c r="AW190" s="10" t="s">
        <v>31</v>
      </c>
      <c r="AX190" s="10" t="s">
        <v>75</v>
      </c>
      <c r="AY190" s="187" t="s">
        <v>163</v>
      </c>
    </row>
    <row r="191" spans="2:65" s="10" customFormat="1" ht="31.5" customHeight="1">
      <c r="B191" s="180"/>
      <c r="C191" s="181"/>
      <c r="D191" s="181"/>
      <c r="E191" s="182" t="s">
        <v>20</v>
      </c>
      <c r="F191" s="282" t="s">
        <v>295</v>
      </c>
      <c r="G191" s="283"/>
      <c r="H191" s="283"/>
      <c r="I191" s="283"/>
      <c r="J191" s="181"/>
      <c r="K191" s="183">
        <v>196.62</v>
      </c>
      <c r="L191" s="181"/>
      <c r="M191" s="181"/>
      <c r="N191" s="181"/>
      <c r="O191" s="181"/>
      <c r="P191" s="181"/>
      <c r="Q191" s="181"/>
      <c r="R191" s="184"/>
      <c r="T191" s="185"/>
      <c r="U191" s="181"/>
      <c r="V191" s="181"/>
      <c r="W191" s="181"/>
      <c r="X191" s="181"/>
      <c r="Y191" s="181"/>
      <c r="Z191" s="181"/>
      <c r="AA191" s="186"/>
      <c r="AT191" s="187" t="s">
        <v>194</v>
      </c>
      <c r="AU191" s="187" t="s">
        <v>104</v>
      </c>
      <c r="AV191" s="10" t="s">
        <v>104</v>
      </c>
      <c r="AW191" s="10" t="s">
        <v>31</v>
      </c>
      <c r="AX191" s="10" t="s">
        <v>75</v>
      </c>
      <c r="AY191" s="187" t="s">
        <v>163</v>
      </c>
    </row>
    <row r="192" spans="2:65" s="11" customFormat="1" ht="22.5" customHeight="1">
      <c r="B192" s="188"/>
      <c r="C192" s="189"/>
      <c r="D192" s="189"/>
      <c r="E192" s="190" t="s">
        <v>123</v>
      </c>
      <c r="F192" s="284" t="s">
        <v>202</v>
      </c>
      <c r="G192" s="285"/>
      <c r="H192" s="285"/>
      <c r="I192" s="285"/>
      <c r="J192" s="189"/>
      <c r="K192" s="191">
        <v>336.38</v>
      </c>
      <c r="L192" s="189"/>
      <c r="M192" s="189"/>
      <c r="N192" s="189"/>
      <c r="O192" s="189"/>
      <c r="P192" s="189"/>
      <c r="Q192" s="189"/>
      <c r="R192" s="192"/>
      <c r="T192" s="193"/>
      <c r="U192" s="189"/>
      <c r="V192" s="189"/>
      <c r="W192" s="189"/>
      <c r="X192" s="189"/>
      <c r="Y192" s="189"/>
      <c r="Z192" s="189"/>
      <c r="AA192" s="194"/>
      <c r="AT192" s="195" t="s">
        <v>194</v>
      </c>
      <c r="AU192" s="195" t="s">
        <v>104</v>
      </c>
      <c r="AV192" s="11" t="s">
        <v>168</v>
      </c>
      <c r="AW192" s="11" t="s">
        <v>31</v>
      </c>
      <c r="AX192" s="11" t="s">
        <v>83</v>
      </c>
      <c r="AY192" s="195" t="s">
        <v>163</v>
      </c>
    </row>
    <row r="193" spans="2:65" s="1" customFormat="1" ht="31.5" customHeight="1">
      <c r="B193" s="37"/>
      <c r="C193" s="196" t="s">
        <v>296</v>
      </c>
      <c r="D193" s="196" t="s">
        <v>204</v>
      </c>
      <c r="E193" s="197" t="s">
        <v>256</v>
      </c>
      <c r="F193" s="286" t="s">
        <v>257</v>
      </c>
      <c r="G193" s="286"/>
      <c r="H193" s="286"/>
      <c r="I193" s="286"/>
      <c r="J193" s="198" t="s">
        <v>207</v>
      </c>
      <c r="K193" s="199">
        <v>2691.04</v>
      </c>
      <c r="L193" s="287">
        <v>0</v>
      </c>
      <c r="M193" s="288"/>
      <c r="N193" s="289">
        <f>ROUND(L193*K193,3)</f>
        <v>0</v>
      </c>
      <c r="O193" s="279"/>
      <c r="P193" s="279"/>
      <c r="Q193" s="279"/>
      <c r="R193" s="39"/>
      <c r="T193" s="176" t="s">
        <v>20</v>
      </c>
      <c r="U193" s="46" t="s">
        <v>42</v>
      </c>
      <c r="V193" s="38"/>
      <c r="W193" s="177">
        <f>V193*K193</f>
        <v>0</v>
      </c>
      <c r="X193" s="177">
        <v>3.5E-4</v>
      </c>
      <c r="Y193" s="177">
        <f>X193*K193</f>
        <v>0.94186399999999992</v>
      </c>
      <c r="Z193" s="177">
        <v>0</v>
      </c>
      <c r="AA193" s="178">
        <f>Z193*K193</f>
        <v>0</v>
      </c>
      <c r="AR193" s="20" t="s">
        <v>208</v>
      </c>
      <c r="AT193" s="20" t="s">
        <v>204</v>
      </c>
      <c r="AU193" s="20" t="s">
        <v>104</v>
      </c>
      <c r="AY193" s="20" t="s">
        <v>163</v>
      </c>
      <c r="BE193" s="112">
        <f>IF(U193="základná",N193,0)</f>
        <v>0</v>
      </c>
      <c r="BF193" s="112">
        <f>IF(U193="znížená",N193,0)</f>
        <v>0</v>
      </c>
      <c r="BG193" s="112">
        <f>IF(U193="zákl. prenesená",N193,0)</f>
        <v>0</v>
      </c>
      <c r="BH193" s="112">
        <f>IF(U193="zníž. prenesená",N193,0)</f>
        <v>0</v>
      </c>
      <c r="BI193" s="112">
        <f>IF(U193="nulová",N193,0)</f>
        <v>0</v>
      </c>
      <c r="BJ193" s="20" t="s">
        <v>104</v>
      </c>
      <c r="BK193" s="179">
        <f>ROUND(L193*K193,3)</f>
        <v>0</v>
      </c>
      <c r="BL193" s="20" t="s">
        <v>192</v>
      </c>
      <c r="BM193" s="20" t="s">
        <v>297</v>
      </c>
    </row>
    <row r="194" spans="2:65" s="10" customFormat="1" ht="22.5" customHeight="1">
      <c r="B194" s="180"/>
      <c r="C194" s="181"/>
      <c r="D194" s="181"/>
      <c r="E194" s="182" t="s">
        <v>20</v>
      </c>
      <c r="F194" s="280" t="s">
        <v>298</v>
      </c>
      <c r="G194" s="281"/>
      <c r="H194" s="281"/>
      <c r="I194" s="281"/>
      <c r="J194" s="181"/>
      <c r="K194" s="183">
        <v>2691.04</v>
      </c>
      <c r="L194" s="181"/>
      <c r="M194" s="181"/>
      <c r="N194" s="181"/>
      <c r="O194" s="181"/>
      <c r="P194" s="181"/>
      <c r="Q194" s="181"/>
      <c r="R194" s="184"/>
      <c r="T194" s="185"/>
      <c r="U194" s="181"/>
      <c r="V194" s="181"/>
      <c r="W194" s="181"/>
      <c r="X194" s="181"/>
      <c r="Y194" s="181"/>
      <c r="Z194" s="181"/>
      <c r="AA194" s="186"/>
      <c r="AT194" s="187" t="s">
        <v>194</v>
      </c>
      <c r="AU194" s="187" t="s">
        <v>104</v>
      </c>
      <c r="AV194" s="10" t="s">
        <v>104</v>
      </c>
      <c r="AW194" s="10" t="s">
        <v>31</v>
      </c>
      <c r="AX194" s="10" t="s">
        <v>83</v>
      </c>
      <c r="AY194" s="187" t="s">
        <v>163</v>
      </c>
    </row>
    <row r="195" spans="2:65" s="1" customFormat="1" ht="31.5" customHeight="1">
      <c r="B195" s="37"/>
      <c r="C195" s="171" t="s">
        <v>299</v>
      </c>
      <c r="D195" s="171" t="s">
        <v>164</v>
      </c>
      <c r="E195" s="172" t="s">
        <v>300</v>
      </c>
      <c r="F195" s="276" t="s">
        <v>301</v>
      </c>
      <c r="G195" s="276"/>
      <c r="H195" s="276"/>
      <c r="I195" s="276"/>
      <c r="J195" s="173" t="s">
        <v>191</v>
      </c>
      <c r="K195" s="174">
        <v>5156.78</v>
      </c>
      <c r="L195" s="277">
        <v>0</v>
      </c>
      <c r="M195" s="278"/>
      <c r="N195" s="279">
        <f>ROUND(L195*K195,3)</f>
        <v>0</v>
      </c>
      <c r="O195" s="279"/>
      <c r="P195" s="279"/>
      <c r="Q195" s="279"/>
      <c r="R195" s="39"/>
      <c r="T195" s="176" t="s">
        <v>20</v>
      </c>
      <c r="U195" s="46" t="s">
        <v>42</v>
      </c>
      <c r="V195" s="38"/>
      <c r="W195" s="177">
        <f>V195*K195</f>
        <v>0</v>
      </c>
      <c r="X195" s="177">
        <v>0</v>
      </c>
      <c r="Y195" s="177">
        <f>X195*K195</f>
        <v>0</v>
      </c>
      <c r="Z195" s="177">
        <v>0</v>
      </c>
      <c r="AA195" s="178">
        <f>Z195*K195</f>
        <v>0</v>
      </c>
      <c r="AR195" s="20" t="s">
        <v>192</v>
      </c>
      <c r="AT195" s="20" t="s">
        <v>164</v>
      </c>
      <c r="AU195" s="20" t="s">
        <v>104</v>
      </c>
      <c r="AY195" s="20" t="s">
        <v>163</v>
      </c>
      <c r="BE195" s="112">
        <f>IF(U195="základná",N195,0)</f>
        <v>0</v>
      </c>
      <c r="BF195" s="112">
        <f>IF(U195="znížená",N195,0)</f>
        <v>0</v>
      </c>
      <c r="BG195" s="112">
        <f>IF(U195="zákl. prenesená",N195,0)</f>
        <v>0</v>
      </c>
      <c r="BH195" s="112">
        <f>IF(U195="zníž. prenesená",N195,0)</f>
        <v>0</v>
      </c>
      <c r="BI195" s="112">
        <f>IF(U195="nulová",N195,0)</f>
        <v>0</v>
      </c>
      <c r="BJ195" s="20" t="s">
        <v>104</v>
      </c>
      <c r="BK195" s="179">
        <f>ROUND(L195*K195,3)</f>
        <v>0</v>
      </c>
      <c r="BL195" s="20" t="s">
        <v>192</v>
      </c>
      <c r="BM195" s="20" t="s">
        <v>302</v>
      </c>
    </row>
    <row r="196" spans="2:65" s="10" customFormat="1" ht="22.5" customHeight="1">
      <c r="B196" s="180"/>
      <c r="C196" s="181"/>
      <c r="D196" s="181"/>
      <c r="E196" s="182" t="s">
        <v>20</v>
      </c>
      <c r="F196" s="280" t="s">
        <v>303</v>
      </c>
      <c r="G196" s="281"/>
      <c r="H196" s="281"/>
      <c r="I196" s="281"/>
      <c r="J196" s="181"/>
      <c r="K196" s="183">
        <v>4547.3959999999997</v>
      </c>
      <c r="L196" s="181"/>
      <c r="M196" s="181"/>
      <c r="N196" s="181"/>
      <c r="O196" s="181"/>
      <c r="P196" s="181"/>
      <c r="Q196" s="181"/>
      <c r="R196" s="184"/>
      <c r="T196" s="185"/>
      <c r="U196" s="181"/>
      <c r="V196" s="181"/>
      <c r="W196" s="181"/>
      <c r="X196" s="181"/>
      <c r="Y196" s="181"/>
      <c r="Z196" s="181"/>
      <c r="AA196" s="186"/>
      <c r="AT196" s="187" t="s">
        <v>194</v>
      </c>
      <c r="AU196" s="187" t="s">
        <v>104</v>
      </c>
      <c r="AV196" s="10" t="s">
        <v>104</v>
      </c>
      <c r="AW196" s="10" t="s">
        <v>31</v>
      </c>
      <c r="AX196" s="10" t="s">
        <v>75</v>
      </c>
      <c r="AY196" s="187" t="s">
        <v>163</v>
      </c>
    </row>
    <row r="197" spans="2:65" s="10" customFormat="1" ht="22.5" customHeight="1">
      <c r="B197" s="180"/>
      <c r="C197" s="181"/>
      <c r="D197" s="181"/>
      <c r="E197" s="182" t="s">
        <v>20</v>
      </c>
      <c r="F197" s="282" t="s">
        <v>304</v>
      </c>
      <c r="G197" s="283"/>
      <c r="H197" s="283"/>
      <c r="I197" s="283"/>
      <c r="J197" s="181"/>
      <c r="K197" s="183">
        <v>609.38400000000001</v>
      </c>
      <c r="L197" s="181"/>
      <c r="M197" s="181"/>
      <c r="N197" s="181"/>
      <c r="O197" s="181"/>
      <c r="P197" s="181"/>
      <c r="Q197" s="181"/>
      <c r="R197" s="184"/>
      <c r="T197" s="185"/>
      <c r="U197" s="181"/>
      <c r="V197" s="181"/>
      <c r="W197" s="181"/>
      <c r="X197" s="181"/>
      <c r="Y197" s="181"/>
      <c r="Z197" s="181"/>
      <c r="AA197" s="186"/>
      <c r="AT197" s="187" t="s">
        <v>194</v>
      </c>
      <c r="AU197" s="187" t="s">
        <v>104</v>
      </c>
      <c r="AV197" s="10" t="s">
        <v>104</v>
      </c>
      <c r="AW197" s="10" t="s">
        <v>31</v>
      </c>
      <c r="AX197" s="10" t="s">
        <v>75</v>
      </c>
      <c r="AY197" s="187" t="s">
        <v>163</v>
      </c>
    </row>
    <row r="198" spans="2:65" s="11" customFormat="1" ht="22.5" customHeight="1">
      <c r="B198" s="188"/>
      <c r="C198" s="189"/>
      <c r="D198" s="189"/>
      <c r="E198" s="190" t="s">
        <v>108</v>
      </c>
      <c r="F198" s="284" t="s">
        <v>202</v>
      </c>
      <c r="G198" s="285"/>
      <c r="H198" s="285"/>
      <c r="I198" s="285"/>
      <c r="J198" s="189"/>
      <c r="K198" s="191">
        <v>5156.78</v>
      </c>
      <c r="L198" s="189"/>
      <c r="M198" s="189"/>
      <c r="N198" s="189"/>
      <c r="O198" s="189"/>
      <c r="P198" s="189"/>
      <c r="Q198" s="189"/>
      <c r="R198" s="192"/>
      <c r="T198" s="193"/>
      <c r="U198" s="189"/>
      <c r="V198" s="189"/>
      <c r="W198" s="189"/>
      <c r="X198" s="189"/>
      <c r="Y198" s="189"/>
      <c r="Z198" s="189"/>
      <c r="AA198" s="194"/>
      <c r="AT198" s="195" t="s">
        <v>194</v>
      </c>
      <c r="AU198" s="195" t="s">
        <v>104</v>
      </c>
      <c r="AV198" s="11" t="s">
        <v>168</v>
      </c>
      <c r="AW198" s="11" t="s">
        <v>31</v>
      </c>
      <c r="AX198" s="11" t="s">
        <v>83</v>
      </c>
      <c r="AY198" s="195" t="s">
        <v>163</v>
      </c>
    </row>
    <row r="199" spans="2:65" s="1" customFormat="1" ht="31.5" customHeight="1">
      <c r="B199" s="37"/>
      <c r="C199" s="196" t="s">
        <v>208</v>
      </c>
      <c r="D199" s="196" t="s">
        <v>204</v>
      </c>
      <c r="E199" s="197" t="s">
        <v>305</v>
      </c>
      <c r="F199" s="286" t="s">
        <v>306</v>
      </c>
      <c r="G199" s="286"/>
      <c r="H199" s="286"/>
      <c r="I199" s="286"/>
      <c r="J199" s="198" t="s">
        <v>191</v>
      </c>
      <c r="K199" s="199">
        <v>5930.2969999999996</v>
      </c>
      <c r="L199" s="287">
        <v>0</v>
      </c>
      <c r="M199" s="288"/>
      <c r="N199" s="289">
        <f>ROUND(L199*K199,3)</f>
        <v>0</v>
      </c>
      <c r="O199" s="279"/>
      <c r="P199" s="279"/>
      <c r="Q199" s="279"/>
      <c r="R199" s="39"/>
      <c r="T199" s="176" t="s">
        <v>20</v>
      </c>
      <c r="U199" s="46" t="s">
        <v>42</v>
      </c>
      <c r="V199" s="38"/>
      <c r="W199" s="177">
        <f>V199*K199</f>
        <v>0</v>
      </c>
      <c r="X199" s="177">
        <v>4.0000000000000002E-4</v>
      </c>
      <c r="Y199" s="177">
        <f>X199*K199</f>
        <v>2.3721188</v>
      </c>
      <c r="Z199" s="177">
        <v>0</v>
      </c>
      <c r="AA199" s="178">
        <f>Z199*K199</f>
        <v>0</v>
      </c>
      <c r="AR199" s="20" t="s">
        <v>208</v>
      </c>
      <c r="AT199" s="20" t="s">
        <v>204</v>
      </c>
      <c r="AU199" s="20" t="s">
        <v>104</v>
      </c>
      <c r="AY199" s="20" t="s">
        <v>163</v>
      </c>
      <c r="BE199" s="112">
        <f>IF(U199="základná",N199,0)</f>
        <v>0</v>
      </c>
      <c r="BF199" s="112">
        <f>IF(U199="znížená",N199,0)</f>
        <v>0</v>
      </c>
      <c r="BG199" s="112">
        <f>IF(U199="zákl. prenesená",N199,0)</f>
        <v>0</v>
      </c>
      <c r="BH199" s="112">
        <f>IF(U199="zníž. prenesená",N199,0)</f>
        <v>0</v>
      </c>
      <c r="BI199" s="112">
        <f>IF(U199="nulová",N199,0)</f>
        <v>0</v>
      </c>
      <c r="BJ199" s="20" t="s">
        <v>104</v>
      </c>
      <c r="BK199" s="179">
        <f>ROUND(L199*K199,3)</f>
        <v>0</v>
      </c>
      <c r="BL199" s="20" t="s">
        <v>192</v>
      </c>
      <c r="BM199" s="20" t="s">
        <v>307</v>
      </c>
    </row>
    <row r="200" spans="2:65" s="10" customFormat="1" ht="22.5" customHeight="1">
      <c r="B200" s="180"/>
      <c r="C200" s="181"/>
      <c r="D200" s="181"/>
      <c r="E200" s="182" t="s">
        <v>20</v>
      </c>
      <c r="F200" s="280" t="s">
        <v>308</v>
      </c>
      <c r="G200" s="281"/>
      <c r="H200" s="281"/>
      <c r="I200" s="281"/>
      <c r="J200" s="181"/>
      <c r="K200" s="183">
        <v>5930.2969999999996</v>
      </c>
      <c r="L200" s="181"/>
      <c r="M200" s="181"/>
      <c r="N200" s="181"/>
      <c r="O200" s="181"/>
      <c r="P200" s="181"/>
      <c r="Q200" s="181"/>
      <c r="R200" s="184"/>
      <c r="T200" s="185"/>
      <c r="U200" s="181"/>
      <c r="V200" s="181"/>
      <c r="W200" s="181"/>
      <c r="X200" s="181"/>
      <c r="Y200" s="181"/>
      <c r="Z200" s="181"/>
      <c r="AA200" s="186"/>
      <c r="AT200" s="187" t="s">
        <v>194</v>
      </c>
      <c r="AU200" s="187" t="s">
        <v>104</v>
      </c>
      <c r="AV200" s="10" t="s">
        <v>104</v>
      </c>
      <c r="AW200" s="10" t="s">
        <v>31</v>
      </c>
      <c r="AX200" s="10" t="s">
        <v>83</v>
      </c>
      <c r="AY200" s="187" t="s">
        <v>163</v>
      </c>
    </row>
    <row r="201" spans="2:65" s="1" customFormat="1" ht="44.25" customHeight="1">
      <c r="B201" s="37"/>
      <c r="C201" s="171" t="s">
        <v>309</v>
      </c>
      <c r="D201" s="171" t="s">
        <v>164</v>
      </c>
      <c r="E201" s="172" t="s">
        <v>310</v>
      </c>
      <c r="F201" s="276" t="s">
        <v>311</v>
      </c>
      <c r="G201" s="276"/>
      <c r="H201" s="276"/>
      <c r="I201" s="276"/>
      <c r="J201" s="173" t="s">
        <v>266</v>
      </c>
      <c r="K201" s="174">
        <v>336.38</v>
      </c>
      <c r="L201" s="277">
        <v>0</v>
      </c>
      <c r="M201" s="278"/>
      <c r="N201" s="279">
        <f>ROUND(L201*K201,3)</f>
        <v>0</v>
      </c>
      <c r="O201" s="279"/>
      <c r="P201" s="279"/>
      <c r="Q201" s="279"/>
      <c r="R201" s="39"/>
      <c r="T201" s="176" t="s">
        <v>20</v>
      </c>
      <c r="U201" s="46" t="s">
        <v>42</v>
      </c>
      <c r="V201" s="38"/>
      <c r="W201" s="177">
        <f>V201*K201</f>
        <v>0</v>
      </c>
      <c r="X201" s="177">
        <v>3.0000000000000001E-5</v>
      </c>
      <c r="Y201" s="177">
        <f>X201*K201</f>
        <v>1.00914E-2</v>
      </c>
      <c r="Z201" s="177">
        <v>0</v>
      </c>
      <c r="AA201" s="178">
        <f>Z201*K201</f>
        <v>0</v>
      </c>
      <c r="AR201" s="20" t="s">
        <v>192</v>
      </c>
      <c r="AT201" s="20" t="s">
        <v>164</v>
      </c>
      <c r="AU201" s="20" t="s">
        <v>104</v>
      </c>
      <c r="AY201" s="20" t="s">
        <v>163</v>
      </c>
      <c r="BE201" s="112">
        <f>IF(U201="základná",N201,0)</f>
        <v>0</v>
      </c>
      <c r="BF201" s="112">
        <f>IF(U201="znížená",N201,0)</f>
        <v>0</v>
      </c>
      <c r="BG201" s="112">
        <f>IF(U201="zákl. prenesená",N201,0)</f>
        <v>0</v>
      </c>
      <c r="BH201" s="112">
        <f>IF(U201="zníž. prenesená",N201,0)</f>
        <v>0</v>
      </c>
      <c r="BI201" s="112">
        <f>IF(U201="nulová",N201,0)</f>
        <v>0</v>
      </c>
      <c r="BJ201" s="20" t="s">
        <v>104</v>
      </c>
      <c r="BK201" s="179">
        <f>ROUND(L201*K201,3)</f>
        <v>0</v>
      </c>
      <c r="BL201" s="20" t="s">
        <v>192</v>
      </c>
      <c r="BM201" s="20" t="s">
        <v>312</v>
      </c>
    </row>
    <row r="202" spans="2:65" s="10" customFormat="1" ht="22.5" customHeight="1">
      <c r="B202" s="180"/>
      <c r="C202" s="181"/>
      <c r="D202" s="181"/>
      <c r="E202" s="182" t="s">
        <v>20</v>
      </c>
      <c r="F202" s="280" t="s">
        <v>123</v>
      </c>
      <c r="G202" s="281"/>
      <c r="H202" s="281"/>
      <c r="I202" s="281"/>
      <c r="J202" s="181"/>
      <c r="K202" s="183">
        <v>336.38</v>
      </c>
      <c r="L202" s="181"/>
      <c r="M202" s="181"/>
      <c r="N202" s="181"/>
      <c r="O202" s="181"/>
      <c r="P202" s="181"/>
      <c r="Q202" s="181"/>
      <c r="R202" s="184"/>
      <c r="T202" s="185"/>
      <c r="U202" s="181"/>
      <c r="V202" s="181"/>
      <c r="W202" s="181"/>
      <c r="X202" s="181"/>
      <c r="Y202" s="181"/>
      <c r="Z202" s="181"/>
      <c r="AA202" s="186"/>
      <c r="AT202" s="187" t="s">
        <v>194</v>
      </c>
      <c r="AU202" s="187" t="s">
        <v>104</v>
      </c>
      <c r="AV202" s="10" t="s">
        <v>104</v>
      </c>
      <c r="AW202" s="10" t="s">
        <v>31</v>
      </c>
      <c r="AX202" s="10" t="s">
        <v>83</v>
      </c>
      <c r="AY202" s="187" t="s">
        <v>163</v>
      </c>
    </row>
    <row r="203" spans="2:65" s="1" customFormat="1" ht="31.5" customHeight="1">
      <c r="B203" s="37"/>
      <c r="C203" s="196" t="s">
        <v>313</v>
      </c>
      <c r="D203" s="196" t="s">
        <v>204</v>
      </c>
      <c r="E203" s="197" t="s">
        <v>256</v>
      </c>
      <c r="F203" s="286" t="s">
        <v>257</v>
      </c>
      <c r="G203" s="286"/>
      <c r="H203" s="286"/>
      <c r="I203" s="286"/>
      <c r="J203" s="198" t="s">
        <v>207</v>
      </c>
      <c r="K203" s="199">
        <v>2691.04</v>
      </c>
      <c r="L203" s="287">
        <v>0</v>
      </c>
      <c r="M203" s="288"/>
      <c r="N203" s="289">
        <f>ROUND(L203*K203,3)</f>
        <v>0</v>
      </c>
      <c r="O203" s="279"/>
      <c r="P203" s="279"/>
      <c r="Q203" s="279"/>
      <c r="R203" s="39"/>
      <c r="T203" s="176" t="s">
        <v>20</v>
      </c>
      <c r="U203" s="46" t="s">
        <v>42</v>
      </c>
      <c r="V203" s="38"/>
      <c r="W203" s="177">
        <f>V203*K203</f>
        <v>0</v>
      </c>
      <c r="X203" s="177">
        <v>3.5E-4</v>
      </c>
      <c r="Y203" s="177">
        <f>X203*K203</f>
        <v>0.94186399999999992</v>
      </c>
      <c r="Z203" s="177">
        <v>0</v>
      </c>
      <c r="AA203" s="178">
        <f>Z203*K203</f>
        <v>0</v>
      </c>
      <c r="AR203" s="20" t="s">
        <v>208</v>
      </c>
      <c r="AT203" s="20" t="s">
        <v>204</v>
      </c>
      <c r="AU203" s="20" t="s">
        <v>104</v>
      </c>
      <c r="AY203" s="20" t="s">
        <v>163</v>
      </c>
      <c r="BE203" s="112">
        <f>IF(U203="základná",N203,0)</f>
        <v>0</v>
      </c>
      <c r="BF203" s="112">
        <f>IF(U203="znížená",N203,0)</f>
        <v>0</v>
      </c>
      <c r="BG203" s="112">
        <f>IF(U203="zákl. prenesená",N203,0)</f>
        <v>0</v>
      </c>
      <c r="BH203" s="112">
        <f>IF(U203="zníž. prenesená",N203,0)</f>
        <v>0</v>
      </c>
      <c r="BI203" s="112">
        <f>IF(U203="nulová",N203,0)</f>
        <v>0</v>
      </c>
      <c r="BJ203" s="20" t="s">
        <v>104</v>
      </c>
      <c r="BK203" s="179">
        <f>ROUND(L203*K203,3)</f>
        <v>0</v>
      </c>
      <c r="BL203" s="20" t="s">
        <v>192</v>
      </c>
      <c r="BM203" s="20" t="s">
        <v>314</v>
      </c>
    </row>
    <row r="204" spans="2:65" s="10" customFormat="1" ht="22.5" customHeight="1">
      <c r="B204" s="180"/>
      <c r="C204" s="181"/>
      <c r="D204" s="181"/>
      <c r="E204" s="182" t="s">
        <v>20</v>
      </c>
      <c r="F204" s="280" t="s">
        <v>298</v>
      </c>
      <c r="G204" s="281"/>
      <c r="H204" s="281"/>
      <c r="I204" s="281"/>
      <c r="J204" s="181"/>
      <c r="K204" s="183">
        <v>2691.04</v>
      </c>
      <c r="L204" s="181"/>
      <c r="M204" s="181"/>
      <c r="N204" s="181"/>
      <c r="O204" s="181"/>
      <c r="P204" s="181"/>
      <c r="Q204" s="181"/>
      <c r="R204" s="184"/>
      <c r="T204" s="185"/>
      <c r="U204" s="181"/>
      <c r="V204" s="181"/>
      <c r="W204" s="181"/>
      <c r="X204" s="181"/>
      <c r="Y204" s="181"/>
      <c r="Z204" s="181"/>
      <c r="AA204" s="186"/>
      <c r="AT204" s="187" t="s">
        <v>194</v>
      </c>
      <c r="AU204" s="187" t="s">
        <v>104</v>
      </c>
      <c r="AV204" s="10" t="s">
        <v>104</v>
      </c>
      <c r="AW204" s="10" t="s">
        <v>31</v>
      </c>
      <c r="AX204" s="10" t="s">
        <v>83</v>
      </c>
      <c r="AY204" s="187" t="s">
        <v>163</v>
      </c>
    </row>
    <row r="205" spans="2:65" s="1" customFormat="1" ht="31.5" customHeight="1">
      <c r="B205" s="37"/>
      <c r="C205" s="196" t="s">
        <v>315</v>
      </c>
      <c r="D205" s="196" t="s">
        <v>204</v>
      </c>
      <c r="E205" s="197" t="s">
        <v>316</v>
      </c>
      <c r="F205" s="286" t="s">
        <v>317</v>
      </c>
      <c r="G205" s="286"/>
      <c r="H205" s="286"/>
      <c r="I205" s="286"/>
      <c r="J205" s="198" t="s">
        <v>191</v>
      </c>
      <c r="K205" s="199">
        <v>185.00899999999999</v>
      </c>
      <c r="L205" s="287">
        <v>0</v>
      </c>
      <c r="M205" s="288"/>
      <c r="N205" s="289">
        <f>ROUND(L205*K205,3)</f>
        <v>0</v>
      </c>
      <c r="O205" s="279"/>
      <c r="P205" s="279"/>
      <c r="Q205" s="279"/>
      <c r="R205" s="39"/>
      <c r="T205" s="176" t="s">
        <v>20</v>
      </c>
      <c r="U205" s="46" t="s">
        <v>42</v>
      </c>
      <c r="V205" s="38"/>
      <c r="W205" s="177">
        <f>V205*K205</f>
        <v>0</v>
      </c>
      <c r="X205" s="177">
        <v>1.04E-2</v>
      </c>
      <c r="Y205" s="177">
        <f>X205*K205</f>
        <v>1.9240935999999997</v>
      </c>
      <c r="Z205" s="177">
        <v>0</v>
      </c>
      <c r="AA205" s="178">
        <f>Z205*K205</f>
        <v>0</v>
      </c>
      <c r="AR205" s="20" t="s">
        <v>208</v>
      </c>
      <c r="AT205" s="20" t="s">
        <v>204</v>
      </c>
      <c r="AU205" s="20" t="s">
        <v>104</v>
      </c>
      <c r="AY205" s="20" t="s">
        <v>163</v>
      </c>
      <c r="BE205" s="112">
        <f>IF(U205="základná",N205,0)</f>
        <v>0</v>
      </c>
      <c r="BF205" s="112">
        <f>IF(U205="znížená",N205,0)</f>
        <v>0</v>
      </c>
      <c r="BG205" s="112">
        <f>IF(U205="zákl. prenesená",N205,0)</f>
        <v>0</v>
      </c>
      <c r="BH205" s="112">
        <f>IF(U205="zníž. prenesená",N205,0)</f>
        <v>0</v>
      </c>
      <c r="BI205" s="112">
        <f>IF(U205="nulová",N205,0)</f>
        <v>0</v>
      </c>
      <c r="BJ205" s="20" t="s">
        <v>104</v>
      </c>
      <c r="BK205" s="179">
        <f>ROUND(L205*K205,3)</f>
        <v>0</v>
      </c>
      <c r="BL205" s="20" t="s">
        <v>192</v>
      </c>
      <c r="BM205" s="20" t="s">
        <v>318</v>
      </c>
    </row>
    <row r="206" spans="2:65" s="10" customFormat="1" ht="22.5" customHeight="1">
      <c r="B206" s="180"/>
      <c r="C206" s="181"/>
      <c r="D206" s="181"/>
      <c r="E206" s="182" t="s">
        <v>20</v>
      </c>
      <c r="F206" s="280" t="s">
        <v>319</v>
      </c>
      <c r="G206" s="281"/>
      <c r="H206" s="281"/>
      <c r="I206" s="281"/>
      <c r="J206" s="181"/>
      <c r="K206" s="183">
        <v>185.00899999999999</v>
      </c>
      <c r="L206" s="181"/>
      <c r="M206" s="181"/>
      <c r="N206" s="181"/>
      <c r="O206" s="181"/>
      <c r="P206" s="181"/>
      <c r="Q206" s="181"/>
      <c r="R206" s="184"/>
      <c r="T206" s="185"/>
      <c r="U206" s="181"/>
      <c r="V206" s="181"/>
      <c r="W206" s="181"/>
      <c r="X206" s="181"/>
      <c r="Y206" s="181"/>
      <c r="Z206" s="181"/>
      <c r="AA206" s="186"/>
      <c r="AT206" s="187" t="s">
        <v>194</v>
      </c>
      <c r="AU206" s="187" t="s">
        <v>104</v>
      </c>
      <c r="AV206" s="10" t="s">
        <v>104</v>
      </c>
      <c r="AW206" s="10" t="s">
        <v>31</v>
      </c>
      <c r="AX206" s="10" t="s">
        <v>83</v>
      </c>
      <c r="AY206" s="187" t="s">
        <v>163</v>
      </c>
    </row>
    <row r="207" spans="2:65" s="1" customFormat="1" ht="31.5" customHeight="1">
      <c r="B207" s="37"/>
      <c r="C207" s="171" t="s">
        <v>232</v>
      </c>
      <c r="D207" s="171" t="s">
        <v>164</v>
      </c>
      <c r="E207" s="172" t="s">
        <v>320</v>
      </c>
      <c r="F207" s="276" t="s">
        <v>321</v>
      </c>
      <c r="G207" s="276"/>
      <c r="H207" s="276"/>
      <c r="I207" s="276"/>
      <c r="J207" s="173" t="s">
        <v>322</v>
      </c>
      <c r="K207" s="175">
        <v>0</v>
      </c>
      <c r="L207" s="277">
        <v>0</v>
      </c>
      <c r="M207" s="278"/>
      <c r="N207" s="279">
        <f>ROUND(L207*K207,3)</f>
        <v>0</v>
      </c>
      <c r="O207" s="279"/>
      <c r="P207" s="279"/>
      <c r="Q207" s="279"/>
      <c r="R207" s="39"/>
      <c r="T207" s="176" t="s">
        <v>20</v>
      </c>
      <c r="U207" s="46" t="s">
        <v>42</v>
      </c>
      <c r="V207" s="38"/>
      <c r="W207" s="177">
        <f>V207*K207</f>
        <v>0</v>
      </c>
      <c r="X207" s="177">
        <v>0</v>
      </c>
      <c r="Y207" s="177">
        <f>X207*K207</f>
        <v>0</v>
      </c>
      <c r="Z207" s="177">
        <v>0</v>
      </c>
      <c r="AA207" s="178">
        <f>Z207*K207</f>
        <v>0</v>
      </c>
      <c r="AR207" s="20" t="s">
        <v>192</v>
      </c>
      <c r="AT207" s="20" t="s">
        <v>164</v>
      </c>
      <c r="AU207" s="20" t="s">
        <v>104</v>
      </c>
      <c r="AY207" s="20" t="s">
        <v>163</v>
      </c>
      <c r="BE207" s="112">
        <f>IF(U207="základná",N207,0)</f>
        <v>0</v>
      </c>
      <c r="BF207" s="112">
        <f>IF(U207="znížená",N207,0)</f>
        <v>0</v>
      </c>
      <c r="BG207" s="112">
        <f>IF(U207="zákl. prenesená",N207,0)</f>
        <v>0</v>
      </c>
      <c r="BH207" s="112">
        <f>IF(U207="zníž. prenesená",N207,0)</f>
        <v>0</v>
      </c>
      <c r="BI207" s="112">
        <f>IF(U207="nulová",N207,0)</f>
        <v>0</v>
      </c>
      <c r="BJ207" s="20" t="s">
        <v>104</v>
      </c>
      <c r="BK207" s="179">
        <f>ROUND(L207*K207,3)</f>
        <v>0</v>
      </c>
      <c r="BL207" s="20" t="s">
        <v>192</v>
      </c>
      <c r="BM207" s="20" t="s">
        <v>323</v>
      </c>
    </row>
    <row r="208" spans="2:65" s="9" customFormat="1" ht="29.85" customHeight="1">
      <c r="B208" s="160"/>
      <c r="C208" s="161"/>
      <c r="D208" s="170" t="s">
        <v>135</v>
      </c>
      <c r="E208" s="170"/>
      <c r="F208" s="170"/>
      <c r="G208" s="170"/>
      <c r="H208" s="170"/>
      <c r="I208" s="170"/>
      <c r="J208" s="170"/>
      <c r="K208" s="170"/>
      <c r="L208" s="170"/>
      <c r="M208" s="170"/>
      <c r="N208" s="301">
        <f>BK208</f>
        <v>0</v>
      </c>
      <c r="O208" s="302"/>
      <c r="P208" s="302"/>
      <c r="Q208" s="302"/>
      <c r="R208" s="163"/>
      <c r="T208" s="164"/>
      <c r="U208" s="161"/>
      <c r="V208" s="161"/>
      <c r="W208" s="165">
        <f>SUM(W209:W233)</f>
        <v>0</v>
      </c>
      <c r="X208" s="161"/>
      <c r="Y208" s="165">
        <f>SUM(Y209:Y233)</f>
        <v>89.507979240000026</v>
      </c>
      <c r="Z208" s="161"/>
      <c r="AA208" s="166">
        <f>SUM(AA209:AA233)</f>
        <v>0</v>
      </c>
      <c r="AR208" s="167" t="s">
        <v>104</v>
      </c>
      <c r="AT208" s="168" t="s">
        <v>74</v>
      </c>
      <c r="AU208" s="168" t="s">
        <v>83</v>
      </c>
      <c r="AY208" s="167" t="s">
        <v>163</v>
      </c>
      <c r="BK208" s="169">
        <f>SUM(BK209:BK233)</f>
        <v>0</v>
      </c>
    </row>
    <row r="209" spans="2:65" s="1" customFormat="1" ht="44.25" customHeight="1">
      <c r="B209" s="37"/>
      <c r="C209" s="171" t="s">
        <v>324</v>
      </c>
      <c r="D209" s="171" t="s">
        <v>164</v>
      </c>
      <c r="E209" s="172" t="s">
        <v>325</v>
      </c>
      <c r="F209" s="276" t="s">
        <v>326</v>
      </c>
      <c r="G209" s="276"/>
      <c r="H209" s="276"/>
      <c r="I209" s="276"/>
      <c r="J209" s="173" t="s">
        <v>191</v>
      </c>
      <c r="K209" s="174">
        <v>2143.5360000000001</v>
      </c>
      <c r="L209" s="277">
        <v>0</v>
      </c>
      <c r="M209" s="278"/>
      <c r="N209" s="279">
        <f>ROUND(L209*K209,3)</f>
        <v>0</v>
      </c>
      <c r="O209" s="279"/>
      <c r="P209" s="279"/>
      <c r="Q209" s="279"/>
      <c r="R209" s="39"/>
      <c r="T209" s="176" t="s">
        <v>20</v>
      </c>
      <c r="U209" s="46" t="s">
        <v>42</v>
      </c>
      <c r="V209" s="38"/>
      <c r="W209" s="177">
        <f>V209*K209</f>
        <v>0</v>
      </c>
      <c r="X209" s="177">
        <v>1.2E-4</v>
      </c>
      <c r="Y209" s="177">
        <f>X209*K209</f>
        <v>0.25722432000000001</v>
      </c>
      <c r="Z209" s="177">
        <v>0</v>
      </c>
      <c r="AA209" s="178">
        <f>Z209*K209</f>
        <v>0</v>
      </c>
      <c r="AR209" s="20" t="s">
        <v>192</v>
      </c>
      <c r="AT209" s="20" t="s">
        <v>164</v>
      </c>
      <c r="AU209" s="20" t="s">
        <v>104</v>
      </c>
      <c r="AY209" s="20" t="s">
        <v>163</v>
      </c>
      <c r="BE209" s="112">
        <f>IF(U209="základná",N209,0)</f>
        <v>0</v>
      </c>
      <c r="BF209" s="112">
        <f>IF(U209="znížená",N209,0)</f>
        <v>0</v>
      </c>
      <c r="BG209" s="112">
        <f>IF(U209="zákl. prenesená",N209,0)</f>
        <v>0</v>
      </c>
      <c r="BH209" s="112">
        <f>IF(U209="zníž. prenesená",N209,0)</f>
        <v>0</v>
      </c>
      <c r="BI209" s="112">
        <f>IF(U209="nulová",N209,0)</f>
        <v>0</v>
      </c>
      <c r="BJ209" s="20" t="s">
        <v>104</v>
      </c>
      <c r="BK209" s="179">
        <f>ROUND(L209*K209,3)</f>
        <v>0</v>
      </c>
      <c r="BL209" s="20" t="s">
        <v>192</v>
      </c>
      <c r="BM209" s="20" t="s">
        <v>327</v>
      </c>
    </row>
    <row r="210" spans="2:65" s="10" customFormat="1" ht="22.5" customHeight="1">
      <c r="B210" s="180"/>
      <c r="C210" s="181"/>
      <c r="D210" s="181"/>
      <c r="E210" s="182" t="s">
        <v>20</v>
      </c>
      <c r="F210" s="280" t="s">
        <v>328</v>
      </c>
      <c r="G210" s="281"/>
      <c r="H210" s="281"/>
      <c r="I210" s="281"/>
      <c r="J210" s="181"/>
      <c r="K210" s="183">
        <v>909.55399999999997</v>
      </c>
      <c r="L210" s="181"/>
      <c r="M210" s="181"/>
      <c r="N210" s="181"/>
      <c r="O210" s="181"/>
      <c r="P210" s="181"/>
      <c r="Q210" s="181"/>
      <c r="R210" s="184"/>
      <c r="T210" s="185"/>
      <c r="U210" s="181"/>
      <c r="V210" s="181"/>
      <c r="W210" s="181"/>
      <c r="X210" s="181"/>
      <c r="Y210" s="181"/>
      <c r="Z210" s="181"/>
      <c r="AA210" s="186"/>
      <c r="AT210" s="187" t="s">
        <v>194</v>
      </c>
      <c r="AU210" s="187" t="s">
        <v>104</v>
      </c>
      <c r="AV210" s="10" t="s">
        <v>104</v>
      </c>
      <c r="AW210" s="10" t="s">
        <v>31</v>
      </c>
      <c r="AX210" s="10" t="s">
        <v>75</v>
      </c>
      <c r="AY210" s="187" t="s">
        <v>163</v>
      </c>
    </row>
    <row r="211" spans="2:65" s="12" customFormat="1" ht="22.5" customHeight="1">
      <c r="B211" s="200"/>
      <c r="C211" s="201"/>
      <c r="D211" s="201"/>
      <c r="E211" s="202" t="s">
        <v>20</v>
      </c>
      <c r="F211" s="290" t="s">
        <v>329</v>
      </c>
      <c r="G211" s="291"/>
      <c r="H211" s="291"/>
      <c r="I211" s="291"/>
      <c r="J211" s="201"/>
      <c r="K211" s="203">
        <v>909.55399999999997</v>
      </c>
      <c r="L211" s="201"/>
      <c r="M211" s="201"/>
      <c r="N211" s="201"/>
      <c r="O211" s="201"/>
      <c r="P211" s="201"/>
      <c r="Q211" s="201"/>
      <c r="R211" s="204"/>
      <c r="T211" s="205"/>
      <c r="U211" s="201"/>
      <c r="V211" s="201"/>
      <c r="W211" s="201"/>
      <c r="X211" s="201"/>
      <c r="Y211" s="201"/>
      <c r="Z211" s="201"/>
      <c r="AA211" s="206"/>
      <c r="AT211" s="207" t="s">
        <v>194</v>
      </c>
      <c r="AU211" s="207" t="s">
        <v>104</v>
      </c>
      <c r="AV211" s="12" t="s">
        <v>173</v>
      </c>
      <c r="AW211" s="12" t="s">
        <v>31</v>
      </c>
      <c r="AX211" s="12" t="s">
        <v>75</v>
      </c>
      <c r="AY211" s="207" t="s">
        <v>163</v>
      </c>
    </row>
    <row r="212" spans="2:65" s="10" customFormat="1" ht="22.5" customHeight="1">
      <c r="B212" s="180"/>
      <c r="C212" s="181"/>
      <c r="D212" s="181"/>
      <c r="E212" s="182" t="s">
        <v>20</v>
      </c>
      <c r="F212" s="282" t="s">
        <v>199</v>
      </c>
      <c r="G212" s="283"/>
      <c r="H212" s="283"/>
      <c r="I212" s="283"/>
      <c r="J212" s="181"/>
      <c r="K212" s="183">
        <v>2841.8180000000002</v>
      </c>
      <c r="L212" s="181"/>
      <c r="M212" s="181"/>
      <c r="N212" s="181"/>
      <c r="O212" s="181"/>
      <c r="P212" s="181"/>
      <c r="Q212" s="181"/>
      <c r="R212" s="184"/>
      <c r="T212" s="185"/>
      <c r="U212" s="181"/>
      <c r="V212" s="181"/>
      <c r="W212" s="181"/>
      <c r="X212" s="181"/>
      <c r="Y212" s="181"/>
      <c r="Z212" s="181"/>
      <c r="AA212" s="186"/>
      <c r="AT212" s="187" t="s">
        <v>194</v>
      </c>
      <c r="AU212" s="187" t="s">
        <v>104</v>
      </c>
      <c r="AV212" s="10" t="s">
        <v>104</v>
      </c>
      <c r="AW212" s="10" t="s">
        <v>31</v>
      </c>
      <c r="AX212" s="10" t="s">
        <v>75</v>
      </c>
      <c r="AY212" s="187" t="s">
        <v>163</v>
      </c>
    </row>
    <row r="213" spans="2:65" s="10" customFormat="1" ht="22.5" customHeight="1">
      <c r="B213" s="180"/>
      <c r="C213" s="181"/>
      <c r="D213" s="181"/>
      <c r="E213" s="182" t="s">
        <v>20</v>
      </c>
      <c r="F213" s="282" t="s">
        <v>330</v>
      </c>
      <c r="G213" s="283"/>
      <c r="H213" s="283"/>
      <c r="I213" s="283"/>
      <c r="J213" s="181"/>
      <c r="K213" s="183">
        <v>-944.56600000000003</v>
      </c>
      <c r="L213" s="181"/>
      <c r="M213" s="181"/>
      <c r="N213" s="181"/>
      <c r="O213" s="181"/>
      <c r="P213" s="181"/>
      <c r="Q213" s="181"/>
      <c r="R213" s="184"/>
      <c r="T213" s="185"/>
      <c r="U213" s="181"/>
      <c r="V213" s="181"/>
      <c r="W213" s="181"/>
      <c r="X213" s="181"/>
      <c r="Y213" s="181"/>
      <c r="Z213" s="181"/>
      <c r="AA213" s="186"/>
      <c r="AT213" s="187" t="s">
        <v>194</v>
      </c>
      <c r="AU213" s="187" t="s">
        <v>104</v>
      </c>
      <c r="AV213" s="10" t="s">
        <v>104</v>
      </c>
      <c r="AW213" s="10" t="s">
        <v>31</v>
      </c>
      <c r="AX213" s="10" t="s">
        <v>75</v>
      </c>
      <c r="AY213" s="187" t="s">
        <v>163</v>
      </c>
    </row>
    <row r="214" spans="2:65" s="10" customFormat="1" ht="22.5" customHeight="1">
      <c r="B214" s="180"/>
      <c r="C214" s="181"/>
      <c r="D214" s="181"/>
      <c r="E214" s="182" t="s">
        <v>20</v>
      </c>
      <c r="F214" s="282" t="s">
        <v>200</v>
      </c>
      <c r="G214" s="283"/>
      <c r="H214" s="283"/>
      <c r="I214" s="283"/>
      <c r="J214" s="181"/>
      <c r="K214" s="183">
        <v>-573.12</v>
      </c>
      <c r="L214" s="181"/>
      <c r="M214" s="181"/>
      <c r="N214" s="181"/>
      <c r="O214" s="181"/>
      <c r="P214" s="181"/>
      <c r="Q214" s="181"/>
      <c r="R214" s="184"/>
      <c r="T214" s="185"/>
      <c r="U214" s="181"/>
      <c r="V214" s="181"/>
      <c r="W214" s="181"/>
      <c r="X214" s="181"/>
      <c r="Y214" s="181"/>
      <c r="Z214" s="181"/>
      <c r="AA214" s="186"/>
      <c r="AT214" s="187" t="s">
        <v>194</v>
      </c>
      <c r="AU214" s="187" t="s">
        <v>104</v>
      </c>
      <c r="AV214" s="10" t="s">
        <v>104</v>
      </c>
      <c r="AW214" s="10" t="s">
        <v>31</v>
      </c>
      <c r="AX214" s="10" t="s">
        <v>75</v>
      </c>
      <c r="AY214" s="187" t="s">
        <v>163</v>
      </c>
    </row>
    <row r="215" spans="2:65" s="10" customFormat="1" ht="22.5" customHeight="1">
      <c r="B215" s="180"/>
      <c r="C215" s="181"/>
      <c r="D215" s="181"/>
      <c r="E215" s="182" t="s">
        <v>20</v>
      </c>
      <c r="F215" s="282" t="s">
        <v>201</v>
      </c>
      <c r="G215" s="283"/>
      <c r="H215" s="283"/>
      <c r="I215" s="283"/>
      <c r="J215" s="181"/>
      <c r="K215" s="183">
        <v>5</v>
      </c>
      <c r="L215" s="181"/>
      <c r="M215" s="181"/>
      <c r="N215" s="181"/>
      <c r="O215" s="181"/>
      <c r="P215" s="181"/>
      <c r="Q215" s="181"/>
      <c r="R215" s="184"/>
      <c r="T215" s="185"/>
      <c r="U215" s="181"/>
      <c r="V215" s="181"/>
      <c r="W215" s="181"/>
      <c r="X215" s="181"/>
      <c r="Y215" s="181"/>
      <c r="Z215" s="181"/>
      <c r="AA215" s="186"/>
      <c r="AT215" s="187" t="s">
        <v>194</v>
      </c>
      <c r="AU215" s="187" t="s">
        <v>104</v>
      </c>
      <c r="AV215" s="10" t="s">
        <v>104</v>
      </c>
      <c r="AW215" s="10" t="s">
        <v>31</v>
      </c>
      <c r="AX215" s="10" t="s">
        <v>75</v>
      </c>
      <c r="AY215" s="187" t="s">
        <v>163</v>
      </c>
    </row>
    <row r="216" spans="2:65" s="10" customFormat="1" ht="44.25" customHeight="1">
      <c r="B216" s="180"/>
      <c r="C216" s="181"/>
      <c r="D216" s="181"/>
      <c r="E216" s="182" t="s">
        <v>20</v>
      </c>
      <c r="F216" s="282" t="s">
        <v>331</v>
      </c>
      <c r="G216" s="283"/>
      <c r="H216" s="283"/>
      <c r="I216" s="283"/>
      <c r="J216" s="181"/>
      <c r="K216" s="183">
        <v>-95.15</v>
      </c>
      <c r="L216" s="181"/>
      <c r="M216" s="181"/>
      <c r="N216" s="181"/>
      <c r="O216" s="181"/>
      <c r="P216" s="181"/>
      <c r="Q216" s="181"/>
      <c r="R216" s="184"/>
      <c r="T216" s="185"/>
      <c r="U216" s="181"/>
      <c r="V216" s="181"/>
      <c r="W216" s="181"/>
      <c r="X216" s="181"/>
      <c r="Y216" s="181"/>
      <c r="Z216" s="181"/>
      <c r="AA216" s="186"/>
      <c r="AT216" s="187" t="s">
        <v>194</v>
      </c>
      <c r="AU216" s="187" t="s">
        <v>104</v>
      </c>
      <c r="AV216" s="10" t="s">
        <v>104</v>
      </c>
      <c r="AW216" s="10" t="s">
        <v>31</v>
      </c>
      <c r="AX216" s="10" t="s">
        <v>75</v>
      </c>
      <c r="AY216" s="187" t="s">
        <v>163</v>
      </c>
    </row>
    <row r="217" spans="2:65" s="12" customFormat="1" ht="22.5" customHeight="1">
      <c r="B217" s="200"/>
      <c r="C217" s="201"/>
      <c r="D217" s="201"/>
      <c r="E217" s="202" t="s">
        <v>20</v>
      </c>
      <c r="F217" s="290" t="s">
        <v>332</v>
      </c>
      <c r="G217" s="291"/>
      <c r="H217" s="291"/>
      <c r="I217" s="291"/>
      <c r="J217" s="201"/>
      <c r="K217" s="203">
        <v>1233.982</v>
      </c>
      <c r="L217" s="201"/>
      <c r="M217" s="201"/>
      <c r="N217" s="201"/>
      <c r="O217" s="201"/>
      <c r="P217" s="201"/>
      <c r="Q217" s="201"/>
      <c r="R217" s="204"/>
      <c r="T217" s="205"/>
      <c r="U217" s="201"/>
      <c r="V217" s="201"/>
      <c r="W217" s="201"/>
      <c r="X217" s="201"/>
      <c r="Y217" s="201"/>
      <c r="Z217" s="201"/>
      <c r="AA217" s="206"/>
      <c r="AT217" s="207" t="s">
        <v>194</v>
      </c>
      <c r="AU217" s="207" t="s">
        <v>104</v>
      </c>
      <c r="AV217" s="12" t="s">
        <v>173</v>
      </c>
      <c r="AW217" s="12" t="s">
        <v>31</v>
      </c>
      <c r="AX217" s="12" t="s">
        <v>75</v>
      </c>
      <c r="AY217" s="207" t="s">
        <v>163</v>
      </c>
    </row>
    <row r="218" spans="2:65" s="11" customFormat="1" ht="22.5" customHeight="1">
      <c r="B218" s="188"/>
      <c r="C218" s="189"/>
      <c r="D218" s="189"/>
      <c r="E218" s="190" t="s">
        <v>119</v>
      </c>
      <c r="F218" s="284" t="s">
        <v>202</v>
      </c>
      <c r="G218" s="285"/>
      <c r="H218" s="285"/>
      <c r="I218" s="285"/>
      <c r="J218" s="189"/>
      <c r="K218" s="191">
        <v>2143.5360000000001</v>
      </c>
      <c r="L218" s="189"/>
      <c r="M218" s="189"/>
      <c r="N218" s="189"/>
      <c r="O218" s="189"/>
      <c r="P218" s="189"/>
      <c r="Q218" s="189"/>
      <c r="R218" s="192"/>
      <c r="T218" s="193"/>
      <c r="U218" s="189"/>
      <c r="V218" s="189"/>
      <c r="W218" s="189"/>
      <c r="X218" s="189"/>
      <c r="Y218" s="189"/>
      <c r="Z218" s="189"/>
      <c r="AA218" s="194"/>
      <c r="AT218" s="195" t="s">
        <v>194</v>
      </c>
      <c r="AU218" s="195" t="s">
        <v>104</v>
      </c>
      <c r="AV218" s="11" t="s">
        <v>168</v>
      </c>
      <c r="AW218" s="11" t="s">
        <v>31</v>
      </c>
      <c r="AX218" s="11" t="s">
        <v>83</v>
      </c>
      <c r="AY218" s="195" t="s">
        <v>163</v>
      </c>
    </row>
    <row r="219" spans="2:65" s="1" customFormat="1" ht="31.5" customHeight="1">
      <c r="B219" s="37"/>
      <c r="C219" s="196" t="s">
        <v>333</v>
      </c>
      <c r="D219" s="196" t="s">
        <v>204</v>
      </c>
      <c r="E219" s="197" t="s">
        <v>334</v>
      </c>
      <c r="F219" s="286" t="s">
        <v>335</v>
      </c>
      <c r="G219" s="286"/>
      <c r="H219" s="286"/>
      <c r="I219" s="286"/>
      <c r="J219" s="198" t="s">
        <v>191</v>
      </c>
      <c r="K219" s="199">
        <v>4501.4260000000004</v>
      </c>
      <c r="L219" s="287">
        <v>0</v>
      </c>
      <c r="M219" s="288"/>
      <c r="N219" s="289">
        <f>ROUND(L219*K219,3)</f>
        <v>0</v>
      </c>
      <c r="O219" s="279"/>
      <c r="P219" s="279"/>
      <c r="Q219" s="279"/>
      <c r="R219" s="39"/>
      <c r="T219" s="176" t="s">
        <v>20</v>
      </c>
      <c r="U219" s="46" t="s">
        <v>42</v>
      </c>
      <c r="V219" s="38"/>
      <c r="W219" s="177">
        <f>V219*K219</f>
        <v>0</v>
      </c>
      <c r="X219" s="177">
        <v>1.95E-2</v>
      </c>
      <c r="Y219" s="177">
        <f>X219*K219</f>
        <v>87.77780700000001</v>
      </c>
      <c r="Z219" s="177">
        <v>0</v>
      </c>
      <c r="AA219" s="178">
        <f>Z219*K219</f>
        <v>0</v>
      </c>
      <c r="AR219" s="20" t="s">
        <v>208</v>
      </c>
      <c r="AT219" s="20" t="s">
        <v>204</v>
      </c>
      <c r="AU219" s="20" t="s">
        <v>104</v>
      </c>
      <c r="AY219" s="20" t="s">
        <v>163</v>
      </c>
      <c r="BE219" s="112">
        <f>IF(U219="základná",N219,0)</f>
        <v>0</v>
      </c>
      <c r="BF219" s="112">
        <f>IF(U219="znížená",N219,0)</f>
        <v>0</v>
      </c>
      <c r="BG219" s="112">
        <f>IF(U219="zákl. prenesená",N219,0)</f>
        <v>0</v>
      </c>
      <c r="BH219" s="112">
        <f>IF(U219="zníž. prenesená",N219,0)</f>
        <v>0</v>
      </c>
      <c r="BI219" s="112">
        <f>IF(U219="nulová",N219,0)</f>
        <v>0</v>
      </c>
      <c r="BJ219" s="20" t="s">
        <v>104</v>
      </c>
      <c r="BK219" s="179">
        <f>ROUND(L219*K219,3)</f>
        <v>0</v>
      </c>
      <c r="BL219" s="20" t="s">
        <v>192</v>
      </c>
      <c r="BM219" s="20" t="s">
        <v>336</v>
      </c>
    </row>
    <row r="220" spans="2:65" s="10" customFormat="1" ht="22.5" customHeight="1">
      <c r="B220" s="180"/>
      <c r="C220" s="181"/>
      <c r="D220" s="181"/>
      <c r="E220" s="182" t="s">
        <v>20</v>
      </c>
      <c r="F220" s="280" t="s">
        <v>337</v>
      </c>
      <c r="G220" s="281"/>
      <c r="H220" s="281"/>
      <c r="I220" s="281"/>
      <c r="J220" s="181"/>
      <c r="K220" s="183">
        <v>4501.4260000000004</v>
      </c>
      <c r="L220" s="181"/>
      <c r="M220" s="181"/>
      <c r="N220" s="181"/>
      <c r="O220" s="181"/>
      <c r="P220" s="181"/>
      <c r="Q220" s="181"/>
      <c r="R220" s="184"/>
      <c r="T220" s="185"/>
      <c r="U220" s="181"/>
      <c r="V220" s="181"/>
      <c r="W220" s="181"/>
      <c r="X220" s="181"/>
      <c r="Y220" s="181"/>
      <c r="Z220" s="181"/>
      <c r="AA220" s="186"/>
      <c r="AT220" s="187" t="s">
        <v>194</v>
      </c>
      <c r="AU220" s="187" t="s">
        <v>104</v>
      </c>
      <c r="AV220" s="10" t="s">
        <v>104</v>
      </c>
      <c r="AW220" s="10" t="s">
        <v>31</v>
      </c>
      <c r="AX220" s="10" t="s">
        <v>83</v>
      </c>
      <c r="AY220" s="187" t="s">
        <v>163</v>
      </c>
    </row>
    <row r="221" spans="2:65" s="1" customFormat="1" ht="31.5" customHeight="1">
      <c r="B221" s="37"/>
      <c r="C221" s="171" t="s">
        <v>338</v>
      </c>
      <c r="D221" s="171" t="s">
        <v>164</v>
      </c>
      <c r="E221" s="172" t="s">
        <v>339</v>
      </c>
      <c r="F221" s="276" t="s">
        <v>340</v>
      </c>
      <c r="G221" s="276"/>
      <c r="H221" s="276"/>
      <c r="I221" s="276"/>
      <c r="J221" s="173" t="s">
        <v>191</v>
      </c>
      <c r="K221" s="174">
        <v>469.762</v>
      </c>
      <c r="L221" s="277">
        <v>0</v>
      </c>
      <c r="M221" s="278"/>
      <c r="N221" s="279">
        <f>ROUND(L221*K221,3)</f>
        <v>0</v>
      </c>
      <c r="O221" s="279"/>
      <c r="P221" s="279"/>
      <c r="Q221" s="279"/>
      <c r="R221" s="39"/>
      <c r="T221" s="176" t="s">
        <v>20</v>
      </c>
      <c r="U221" s="46" t="s">
        <v>42</v>
      </c>
      <c r="V221" s="38"/>
      <c r="W221" s="177">
        <f>V221*K221</f>
        <v>0</v>
      </c>
      <c r="X221" s="177">
        <v>1.2E-4</v>
      </c>
      <c r="Y221" s="177">
        <f>X221*K221</f>
        <v>5.6371440000000002E-2</v>
      </c>
      <c r="Z221" s="177">
        <v>0</v>
      </c>
      <c r="AA221" s="178">
        <f>Z221*K221</f>
        <v>0</v>
      </c>
      <c r="AR221" s="20" t="s">
        <v>192</v>
      </c>
      <c r="AT221" s="20" t="s">
        <v>164</v>
      </c>
      <c r="AU221" s="20" t="s">
        <v>104</v>
      </c>
      <c r="AY221" s="20" t="s">
        <v>163</v>
      </c>
      <c r="BE221" s="112">
        <f>IF(U221="základná",N221,0)</f>
        <v>0</v>
      </c>
      <c r="BF221" s="112">
        <f>IF(U221="znížená",N221,0)</f>
        <v>0</v>
      </c>
      <c r="BG221" s="112">
        <f>IF(U221="zákl. prenesená",N221,0)</f>
        <v>0</v>
      </c>
      <c r="BH221" s="112">
        <f>IF(U221="zníž. prenesená",N221,0)</f>
        <v>0</v>
      </c>
      <c r="BI221" s="112">
        <f>IF(U221="nulová",N221,0)</f>
        <v>0</v>
      </c>
      <c r="BJ221" s="20" t="s">
        <v>104</v>
      </c>
      <c r="BK221" s="179">
        <f>ROUND(L221*K221,3)</f>
        <v>0</v>
      </c>
      <c r="BL221" s="20" t="s">
        <v>192</v>
      </c>
      <c r="BM221" s="20" t="s">
        <v>341</v>
      </c>
    </row>
    <row r="222" spans="2:65" s="10" customFormat="1" ht="31.5" customHeight="1">
      <c r="B222" s="180"/>
      <c r="C222" s="181"/>
      <c r="D222" s="181"/>
      <c r="E222" s="182" t="s">
        <v>20</v>
      </c>
      <c r="F222" s="280" t="s">
        <v>342</v>
      </c>
      <c r="G222" s="281"/>
      <c r="H222" s="281"/>
      <c r="I222" s="281"/>
      <c r="J222" s="181"/>
      <c r="K222" s="183">
        <v>97.477999999999994</v>
      </c>
      <c r="L222" s="181"/>
      <c r="M222" s="181"/>
      <c r="N222" s="181"/>
      <c r="O222" s="181"/>
      <c r="P222" s="181"/>
      <c r="Q222" s="181"/>
      <c r="R222" s="184"/>
      <c r="T222" s="185"/>
      <c r="U222" s="181"/>
      <c r="V222" s="181"/>
      <c r="W222" s="181"/>
      <c r="X222" s="181"/>
      <c r="Y222" s="181"/>
      <c r="Z222" s="181"/>
      <c r="AA222" s="186"/>
      <c r="AT222" s="187" t="s">
        <v>194</v>
      </c>
      <c r="AU222" s="187" t="s">
        <v>104</v>
      </c>
      <c r="AV222" s="10" t="s">
        <v>104</v>
      </c>
      <c r="AW222" s="10" t="s">
        <v>31</v>
      </c>
      <c r="AX222" s="10" t="s">
        <v>75</v>
      </c>
      <c r="AY222" s="187" t="s">
        <v>163</v>
      </c>
    </row>
    <row r="223" spans="2:65" s="10" customFormat="1" ht="44.25" customHeight="1">
      <c r="B223" s="180"/>
      <c r="C223" s="181"/>
      <c r="D223" s="181"/>
      <c r="E223" s="182" t="s">
        <v>20</v>
      </c>
      <c r="F223" s="282" t="s">
        <v>221</v>
      </c>
      <c r="G223" s="283"/>
      <c r="H223" s="283"/>
      <c r="I223" s="283"/>
      <c r="J223" s="181"/>
      <c r="K223" s="183">
        <v>207.214</v>
      </c>
      <c r="L223" s="181"/>
      <c r="M223" s="181"/>
      <c r="N223" s="181"/>
      <c r="O223" s="181"/>
      <c r="P223" s="181"/>
      <c r="Q223" s="181"/>
      <c r="R223" s="184"/>
      <c r="T223" s="185"/>
      <c r="U223" s="181"/>
      <c r="V223" s="181"/>
      <c r="W223" s="181"/>
      <c r="X223" s="181"/>
      <c r="Y223" s="181"/>
      <c r="Z223" s="181"/>
      <c r="AA223" s="186"/>
      <c r="AT223" s="187" t="s">
        <v>194</v>
      </c>
      <c r="AU223" s="187" t="s">
        <v>104</v>
      </c>
      <c r="AV223" s="10" t="s">
        <v>104</v>
      </c>
      <c r="AW223" s="10" t="s">
        <v>31</v>
      </c>
      <c r="AX223" s="10" t="s">
        <v>75</v>
      </c>
      <c r="AY223" s="187" t="s">
        <v>163</v>
      </c>
    </row>
    <row r="224" spans="2:65" s="12" customFormat="1" ht="22.5" customHeight="1">
      <c r="B224" s="200"/>
      <c r="C224" s="201"/>
      <c r="D224" s="201"/>
      <c r="E224" s="202" t="s">
        <v>118</v>
      </c>
      <c r="F224" s="290" t="s">
        <v>343</v>
      </c>
      <c r="G224" s="291"/>
      <c r="H224" s="291"/>
      <c r="I224" s="291"/>
      <c r="J224" s="201"/>
      <c r="K224" s="203">
        <v>304.69200000000001</v>
      </c>
      <c r="L224" s="201"/>
      <c r="M224" s="201"/>
      <c r="N224" s="201"/>
      <c r="O224" s="201"/>
      <c r="P224" s="201"/>
      <c r="Q224" s="201"/>
      <c r="R224" s="204"/>
      <c r="T224" s="205"/>
      <c r="U224" s="201"/>
      <c r="V224" s="201"/>
      <c r="W224" s="201"/>
      <c r="X224" s="201"/>
      <c r="Y224" s="201"/>
      <c r="Z224" s="201"/>
      <c r="AA224" s="206"/>
      <c r="AT224" s="207" t="s">
        <v>194</v>
      </c>
      <c r="AU224" s="207" t="s">
        <v>104</v>
      </c>
      <c r="AV224" s="12" t="s">
        <v>173</v>
      </c>
      <c r="AW224" s="12" t="s">
        <v>31</v>
      </c>
      <c r="AX224" s="12" t="s">
        <v>75</v>
      </c>
      <c r="AY224" s="207" t="s">
        <v>163</v>
      </c>
    </row>
    <row r="225" spans="2:65" s="10" customFormat="1" ht="31.5" customHeight="1">
      <c r="B225" s="180"/>
      <c r="C225" s="181"/>
      <c r="D225" s="181"/>
      <c r="E225" s="182" t="s">
        <v>20</v>
      </c>
      <c r="F225" s="282" t="s">
        <v>344</v>
      </c>
      <c r="G225" s="283"/>
      <c r="H225" s="283"/>
      <c r="I225" s="283"/>
      <c r="J225" s="181"/>
      <c r="K225" s="183">
        <v>68.900000000000006</v>
      </c>
      <c r="L225" s="181"/>
      <c r="M225" s="181"/>
      <c r="N225" s="181"/>
      <c r="O225" s="181"/>
      <c r="P225" s="181"/>
      <c r="Q225" s="181"/>
      <c r="R225" s="184"/>
      <c r="T225" s="185"/>
      <c r="U225" s="181"/>
      <c r="V225" s="181"/>
      <c r="W225" s="181"/>
      <c r="X225" s="181"/>
      <c r="Y225" s="181"/>
      <c r="Z225" s="181"/>
      <c r="AA225" s="186"/>
      <c r="AT225" s="187" t="s">
        <v>194</v>
      </c>
      <c r="AU225" s="187" t="s">
        <v>104</v>
      </c>
      <c r="AV225" s="10" t="s">
        <v>104</v>
      </c>
      <c r="AW225" s="10" t="s">
        <v>31</v>
      </c>
      <c r="AX225" s="10" t="s">
        <v>75</v>
      </c>
      <c r="AY225" s="187" t="s">
        <v>163</v>
      </c>
    </row>
    <row r="226" spans="2:65" s="10" customFormat="1" ht="31.5" customHeight="1">
      <c r="B226" s="180"/>
      <c r="C226" s="181"/>
      <c r="D226" s="181"/>
      <c r="E226" s="182" t="s">
        <v>20</v>
      </c>
      <c r="F226" s="282" t="s">
        <v>345</v>
      </c>
      <c r="G226" s="283"/>
      <c r="H226" s="283"/>
      <c r="I226" s="283"/>
      <c r="J226" s="181"/>
      <c r="K226" s="183">
        <v>96.17</v>
      </c>
      <c r="L226" s="181"/>
      <c r="M226" s="181"/>
      <c r="N226" s="181"/>
      <c r="O226" s="181"/>
      <c r="P226" s="181"/>
      <c r="Q226" s="181"/>
      <c r="R226" s="184"/>
      <c r="T226" s="185"/>
      <c r="U226" s="181"/>
      <c r="V226" s="181"/>
      <c r="W226" s="181"/>
      <c r="X226" s="181"/>
      <c r="Y226" s="181"/>
      <c r="Z226" s="181"/>
      <c r="AA226" s="186"/>
      <c r="AT226" s="187" t="s">
        <v>194</v>
      </c>
      <c r="AU226" s="187" t="s">
        <v>104</v>
      </c>
      <c r="AV226" s="10" t="s">
        <v>104</v>
      </c>
      <c r="AW226" s="10" t="s">
        <v>31</v>
      </c>
      <c r="AX226" s="10" t="s">
        <v>75</v>
      </c>
      <c r="AY226" s="187" t="s">
        <v>163</v>
      </c>
    </row>
    <row r="227" spans="2:65" s="12" customFormat="1" ht="22.5" customHeight="1">
      <c r="B227" s="200"/>
      <c r="C227" s="201"/>
      <c r="D227" s="201"/>
      <c r="E227" s="202" t="s">
        <v>116</v>
      </c>
      <c r="F227" s="290" t="s">
        <v>346</v>
      </c>
      <c r="G227" s="291"/>
      <c r="H227" s="291"/>
      <c r="I227" s="291"/>
      <c r="J227" s="201"/>
      <c r="K227" s="203">
        <v>165.07</v>
      </c>
      <c r="L227" s="201"/>
      <c r="M227" s="201"/>
      <c r="N227" s="201"/>
      <c r="O227" s="201"/>
      <c r="P227" s="201"/>
      <c r="Q227" s="201"/>
      <c r="R227" s="204"/>
      <c r="T227" s="205"/>
      <c r="U227" s="201"/>
      <c r="V227" s="201"/>
      <c r="W227" s="201"/>
      <c r="X227" s="201"/>
      <c r="Y227" s="201"/>
      <c r="Z227" s="201"/>
      <c r="AA227" s="206"/>
      <c r="AT227" s="207" t="s">
        <v>194</v>
      </c>
      <c r="AU227" s="207" t="s">
        <v>104</v>
      </c>
      <c r="AV227" s="12" t="s">
        <v>173</v>
      </c>
      <c r="AW227" s="12" t="s">
        <v>31</v>
      </c>
      <c r="AX227" s="12" t="s">
        <v>75</v>
      </c>
      <c r="AY227" s="207" t="s">
        <v>163</v>
      </c>
    </row>
    <row r="228" spans="2:65" s="11" customFormat="1" ht="22.5" customHeight="1">
      <c r="B228" s="188"/>
      <c r="C228" s="189"/>
      <c r="D228" s="189"/>
      <c r="E228" s="190" t="s">
        <v>20</v>
      </c>
      <c r="F228" s="284" t="s">
        <v>202</v>
      </c>
      <c r="G228" s="285"/>
      <c r="H228" s="285"/>
      <c r="I228" s="285"/>
      <c r="J228" s="189"/>
      <c r="K228" s="191">
        <v>469.762</v>
      </c>
      <c r="L228" s="189"/>
      <c r="M228" s="189"/>
      <c r="N228" s="189"/>
      <c r="O228" s="189"/>
      <c r="P228" s="189"/>
      <c r="Q228" s="189"/>
      <c r="R228" s="192"/>
      <c r="T228" s="193"/>
      <c r="U228" s="189"/>
      <c r="V228" s="189"/>
      <c r="W228" s="189"/>
      <c r="X228" s="189"/>
      <c r="Y228" s="189"/>
      <c r="Z228" s="189"/>
      <c r="AA228" s="194"/>
      <c r="AT228" s="195" t="s">
        <v>194</v>
      </c>
      <c r="AU228" s="195" t="s">
        <v>104</v>
      </c>
      <c r="AV228" s="11" t="s">
        <v>168</v>
      </c>
      <c r="AW228" s="11" t="s">
        <v>31</v>
      </c>
      <c r="AX228" s="11" t="s">
        <v>83</v>
      </c>
      <c r="AY228" s="195" t="s">
        <v>163</v>
      </c>
    </row>
    <row r="229" spans="2:65" s="1" customFormat="1" ht="31.5" customHeight="1">
      <c r="B229" s="37"/>
      <c r="C229" s="196" t="s">
        <v>347</v>
      </c>
      <c r="D229" s="196" t="s">
        <v>204</v>
      </c>
      <c r="E229" s="197" t="s">
        <v>348</v>
      </c>
      <c r="F229" s="286" t="s">
        <v>349</v>
      </c>
      <c r="G229" s="286"/>
      <c r="H229" s="286"/>
      <c r="I229" s="286"/>
      <c r="J229" s="198" t="s">
        <v>191</v>
      </c>
      <c r="K229" s="199">
        <v>319.92700000000002</v>
      </c>
      <c r="L229" s="287">
        <v>0</v>
      </c>
      <c r="M229" s="288"/>
      <c r="N229" s="289">
        <f>ROUND(L229*K229,3)</f>
        <v>0</v>
      </c>
      <c r="O229" s="279"/>
      <c r="P229" s="279"/>
      <c r="Q229" s="279"/>
      <c r="R229" s="39"/>
      <c r="T229" s="176" t="s">
        <v>20</v>
      </c>
      <c r="U229" s="46" t="s">
        <v>42</v>
      </c>
      <c r="V229" s="38"/>
      <c r="W229" s="177">
        <f>V229*K229</f>
        <v>0</v>
      </c>
      <c r="X229" s="177">
        <v>2.64E-3</v>
      </c>
      <c r="Y229" s="177">
        <f>X229*K229</f>
        <v>0.84460728000000007</v>
      </c>
      <c r="Z229" s="177">
        <v>0</v>
      </c>
      <c r="AA229" s="178">
        <f>Z229*K229</f>
        <v>0</v>
      </c>
      <c r="AR229" s="20" t="s">
        <v>208</v>
      </c>
      <c r="AT229" s="20" t="s">
        <v>204</v>
      </c>
      <c r="AU229" s="20" t="s">
        <v>104</v>
      </c>
      <c r="AY229" s="20" t="s">
        <v>163</v>
      </c>
      <c r="BE229" s="112">
        <f>IF(U229="základná",N229,0)</f>
        <v>0</v>
      </c>
      <c r="BF229" s="112">
        <f>IF(U229="znížená",N229,0)</f>
        <v>0</v>
      </c>
      <c r="BG229" s="112">
        <f>IF(U229="zákl. prenesená",N229,0)</f>
        <v>0</v>
      </c>
      <c r="BH229" s="112">
        <f>IF(U229="zníž. prenesená",N229,0)</f>
        <v>0</v>
      </c>
      <c r="BI229" s="112">
        <f>IF(U229="nulová",N229,0)</f>
        <v>0</v>
      </c>
      <c r="BJ229" s="20" t="s">
        <v>104</v>
      </c>
      <c r="BK229" s="179">
        <f>ROUND(L229*K229,3)</f>
        <v>0</v>
      </c>
      <c r="BL229" s="20" t="s">
        <v>192</v>
      </c>
      <c r="BM229" s="20" t="s">
        <v>350</v>
      </c>
    </row>
    <row r="230" spans="2:65" s="10" customFormat="1" ht="22.5" customHeight="1">
      <c r="B230" s="180"/>
      <c r="C230" s="181"/>
      <c r="D230" s="181"/>
      <c r="E230" s="182" t="s">
        <v>20</v>
      </c>
      <c r="F230" s="280" t="s">
        <v>351</v>
      </c>
      <c r="G230" s="281"/>
      <c r="H230" s="281"/>
      <c r="I230" s="281"/>
      <c r="J230" s="181"/>
      <c r="K230" s="183">
        <v>319.92700000000002</v>
      </c>
      <c r="L230" s="181"/>
      <c r="M230" s="181"/>
      <c r="N230" s="181"/>
      <c r="O230" s="181"/>
      <c r="P230" s="181"/>
      <c r="Q230" s="181"/>
      <c r="R230" s="184"/>
      <c r="T230" s="185"/>
      <c r="U230" s="181"/>
      <c r="V230" s="181"/>
      <c r="W230" s="181"/>
      <c r="X230" s="181"/>
      <c r="Y230" s="181"/>
      <c r="Z230" s="181"/>
      <c r="AA230" s="186"/>
      <c r="AT230" s="187" t="s">
        <v>194</v>
      </c>
      <c r="AU230" s="187" t="s">
        <v>104</v>
      </c>
      <c r="AV230" s="10" t="s">
        <v>104</v>
      </c>
      <c r="AW230" s="10" t="s">
        <v>31</v>
      </c>
      <c r="AX230" s="10" t="s">
        <v>83</v>
      </c>
      <c r="AY230" s="187" t="s">
        <v>163</v>
      </c>
    </row>
    <row r="231" spans="2:65" s="1" customFormat="1" ht="31.5" customHeight="1">
      <c r="B231" s="37"/>
      <c r="C231" s="196" t="s">
        <v>352</v>
      </c>
      <c r="D231" s="196" t="s">
        <v>204</v>
      </c>
      <c r="E231" s="197" t="s">
        <v>353</v>
      </c>
      <c r="F231" s="286" t="s">
        <v>354</v>
      </c>
      <c r="G231" s="286"/>
      <c r="H231" s="286"/>
      <c r="I231" s="286"/>
      <c r="J231" s="198" t="s">
        <v>191</v>
      </c>
      <c r="K231" s="199">
        <v>173.32400000000001</v>
      </c>
      <c r="L231" s="287">
        <v>0</v>
      </c>
      <c r="M231" s="288"/>
      <c r="N231" s="289">
        <f>ROUND(L231*K231,3)</f>
        <v>0</v>
      </c>
      <c r="O231" s="279"/>
      <c r="P231" s="279"/>
      <c r="Q231" s="279"/>
      <c r="R231" s="39"/>
      <c r="T231" s="176" t="s">
        <v>20</v>
      </c>
      <c r="U231" s="46" t="s">
        <v>42</v>
      </c>
      <c r="V231" s="38"/>
      <c r="W231" s="177">
        <f>V231*K231</f>
        <v>0</v>
      </c>
      <c r="X231" s="177">
        <v>3.3E-3</v>
      </c>
      <c r="Y231" s="177">
        <f>X231*K231</f>
        <v>0.57196920000000007</v>
      </c>
      <c r="Z231" s="177">
        <v>0</v>
      </c>
      <c r="AA231" s="178">
        <f>Z231*K231</f>
        <v>0</v>
      </c>
      <c r="AR231" s="20" t="s">
        <v>208</v>
      </c>
      <c r="AT231" s="20" t="s">
        <v>204</v>
      </c>
      <c r="AU231" s="20" t="s">
        <v>104</v>
      </c>
      <c r="AY231" s="20" t="s">
        <v>163</v>
      </c>
      <c r="BE231" s="112">
        <f>IF(U231="základná",N231,0)</f>
        <v>0</v>
      </c>
      <c r="BF231" s="112">
        <f>IF(U231="znížená",N231,0)</f>
        <v>0</v>
      </c>
      <c r="BG231" s="112">
        <f>IF(U231="zákl. prenesená",N231,0)</f>
        <v>0</v>
      </c>
      <c r="BH231" s="112">
        <f>IF(U231="zníž. prenesená",N231,0)</f>
        <v>0</v>
      </c>
      <c r="BI231" s="112">
        <f>IF(U231="nulová",N231,0)</f>
        <v>0</v>
      </c>
      <c r="BJ231" s="20" t="s">
        <v>104</v>
      </c>
      <c r="BK231" s="179">
        <f>ROUND(L231*K231,3)</f>
        <v>0</v>
      </c>
      <c r="BL231" s="20" t="s">
        <v>192</v>
      </c>
      <c r="BM231" s="20" t="s">
        <v>355</v>
      </c>
    </row>
    <row r="232" spans="2:65" s="10" customFormat="1" ht="22.5" customHeight="1">
      <c r="B232" s="180"/>
      <c r="C232" s="181"/>
      <c r="D232" s="181"/>
      <c r="E232" s="182" t="s">
        <v>20</v>
      </c>
      <c r="F232" s="280" t="s">
        <v>356</v>
      </c>
      <c r="G232" s="281"/>
      <c r="H232" s="281"/>
      <c r="I232" s="281"/>
      <c r="J232" s="181"/>
      <c r="K232" s="183">
        <v>173.32400000000001</v>
      </c>
      <c r="L232" s="181"/>
      <c r="M232" s="181"/>
      <c r="N232" s="181"/>
      <c r="O232" s="181"/>
      <c r="P232" s="181"/>
      <c r="Q232" s="181"/>
      <c r="R232" s="184"/>
      <c r="T232" s="185"/>
      <c r="U232" s="181"/>
      <c r="V232" s="181"/>
      <c r="W232" s="181"/>
      <c r="X232" s="181"/>
      <c r="Y232" s="181"/>
      <c r="Z232" s="181"/>
      <c r="AA232" s="186"/>
      <c r="AT232" s="187" t="s">
        <v>194</v>
      </c>
      <c r="AU232" s="187" t="s">
        <v>104</v>
      </c>
      <c r="AV232" s="10" t="s">
        <v>104</v>
      </c>
      <c r="AW232" s="10" t="s">
        <v>31</v>
      </c>
      <c r="AX232" s="10" t="s">
        <v>83</v>
      </c>
      <c r="AY232" s="187" t="s">
        <v>163</v>
      </c>
    </row>
    <row r="233" spans="2:65" s="1" customFormat="1" ht="31.5" customHeight="1">
      <c r="B233" s="37"/>
      <c r="C233" s="171" t="s">
        <v>357</v>
      </c>
      <c r="D233" s="171" t="s">
        <v>164</v>
      </c>
      <c r="E233" s="172" t="s">
        <v>358</v>
      </c>
      <c r="F233" s="276" t="s">
        <v>359</v>
      </c>
      <c r="G233" s="276"/>
      <c r="H233" s="276"/>
      <c r="I233" s="276"/>
      <c r="J233" s="173" t="s">
        <v>322</v>
      </c>
      <c r="K233" s="175">
        <v>0</v>
      </c>
      <c r="L233" s="277">
        <v>0</v>
      </c>
      <c r="M233" s="278"/>
      <c r="N233" s="279">
        <f>ROUND(L233*K233,3)</f>
        <v>0</v>
      </c>
      <c r="O233" s="279"/>
      <c r="P233" s="279"/>
      <c r="Q233" s="279"/>
      <c r="R233" s="39"/>
      <c r="T233" s="176" t="s">
        <v>20</v>
      </c>
      <c r="U233" s="46" t="s">
        <v>42</v>
      </c>
      <c r="V233" s="38"/>
      <c r="W233" s="177">
        <f>V233*K233</f>
        <v>0</v>
      </c>
      <c r="X233" s="177">
        <v>0</v>
      </c>
      <c r="Y233" s="177">
        <f>X233*K233</f>
        <v>0</v>
      </c>
      <c r="Z233" s="177">
        <v>0</v>
      </c>
      <c r="AA233" s="178">
        <f>Z233*K233</f>
        <v>0</v>
      </c>
      <c r="AR233" s="20" t="s">
        <v>192</v>
      </c>
      <c r="AT233" s="20" t="s">
        <v>164</v>
      </c>
      <c r="AU233" s="20" t="s">
        <v>104</v>
      </c>
      <c r="AY233" s="20" t="s">
        <v>163</v>
      </c>
      <c r="BE233" s="112">
        <f>IF(U233="základná",N233,0)</f>
        <v>0</v>
      </c>
      <c r="BF233" s="112">
        <f>IF(U233="znížená",N233,0)</f>
        <v>0</v>
      </c>
      <c r="BG233" s="112">
        <f>IF(U233="zákl. prenesená",N233,0)</f>
        <v>0</v>
      </c>
      <c r="BH233" s="112">
        <f>IF(U233="zníž. prenesená",N233,0)</f>
        <v>0</v>
      </c>
      <c r="BI233" s="112">
        <f>IF(U233="nulová",N233,0)</f>
        <v>0</v>
      </c>
      <c r="BJ233" s="20" t="s">
        <v>104</v>
      </c>
      <c r="BK233" s="179">
        <f>ROUND(L233*K233,3)</f>
        <v>0</v>
      </c>
      <c r="BL233" s="20" t="s">
        <v>192</v>
      </c>
      <c r="BM233" s="20" t="s">
        <v>360</v>
      </c>
    </row>
    <row r="234" spans="2:65" s="9" customFormat="1" ht="29.85" customHeight="1">
      <c r="B234" s="160"/>
      <c r="C234" s="161"/>
      <c r="D234" s="170" t="s">
        <v>136</v>
      </c>
      <c r="E234" s="170"/>
      <c r="F234" s="170"/>
      <c r="G234" s="170"/>
      <c r="H234" s="170"/>
      <c r="I234" s="170"/>
      <c r="J234" s="170"/>
      <c r="K234" s="170"/>
      <c r="L234" s="170"/>
      <c r="M234" s="170"/>
      <c r="N234" s="301">
        <f>BK234</f>
        <v>0</v>
      </c>
      <c r="O234" s="302"/>
      <c r="P234" s="302"/>
      <c r="Q234" s="302"/>
      <c r="R234" s="163"/>
      <c r="T234" s="164"/>
      <c r="U234" s="161"/>
      <c r="V234" s="161"/>
      <c r="W234" s="165">
        <f>SUM(W235:W239)</f>
        <v>0</v>
      </c>
      <c r="X234" s="161"/>
      <c r="Y234" s="165">
        <f>SUM(Y235:Y239)</f>
        <v>1.0880000000000001E-2</v>
      </c>
      <c r="Z234" s="161"/>
      <c r="AA234" s="166">
        <f>SUM(AA235:AA239)</f>
        <v>0</v>
      </c>
      <c r="AR234" s="167" t="s">
        <v>104</v>
      </c>
      <c r="AT234" s="168" t="s">
        <v>74</v>
      </c>
      <c r="AU234" s="168" t="s">
        <v>83</v>
      </c>
      <c r="AY234" s="167" t="s">
        <v>163</v>
      </c>
      <c r="BK234" s="169">
        <f>SUM(BK235:BK239)</f>
        <v>0</v>
      </c>
    </row>
    <row r="235" spans="2:65" s="1" customFormat="1" ht="44.25" customHeight="1">
      <c r="B235" s="37"/>
      <c r="C235" s="171" t="s">
        <v>361</v>
      </c>
      <c r="D235" s="171" t="s">
        <v>164</v>
      </c>
      <c r="E235" s="172" t="s">
        <v>362</v>
      </c>
      <c r="F235" s="276" t="s">
        <v>363</v>
      </c>
      <c r="G235" s="276"/>
      <c r="H235" s="276"/>
      <c r="I235" s="276"/>
      <c r="J235" s="173" t="s">
        <v>207</v>
      </c>
      <c r="K235" s="174">
        <v>2</v>
      </c>
      <c r="L235" s="277">
        <v>0</v>
      </c>
      <c r="M235" s="278"/>
      <c r="N235" s="279">
        <f>ROUND(L235*K235,3)</f>
        <v>0</v>
      </c>
      <c r="O235" s="279"/>
      <c r="P235" s="279"/>
      <c r="Q235" s="279"/>
      <c r="R235" s="39"/>
      <c r="T235" s="176" t="s">
        <v>20</v>
      </c>
      <c r="U235" s="46" t="s">
        <v>42</v>
      </c>
      <c r="V235" s="38"/>
      <c r="W235" s="177">
        <f>V235*K235</f>
        <v>0</v>
      </c>
      <c r="X235" s="177">
        <v>1.2899999999999999E-3</v>
      </c>
      <c r="Y235" s="177">
        <f>X235*K235</f>
        <v>2.5799999999999998E-3</v>
      </c>
      <c r="Z235" s="177">
        <v>0</v>
      </c>
      <c r="AA235" s="178">
        <f>Z235*K235</f>
        <v>0</v>
      </c>
      <c r="AR235" s="20" t="s">
        <v>192</v>
      </c>
      <c r="AT235" s="20" t="s">
        <v>164</v>
      </c>
      <c r="AU235" s="20" t="s">
        <v>104</v>
      </c>
      <c r="AY235" s="20" t="s">
        <v>163</v>
      </c>
      <c r="BE235" s="112">
        <f>IF(U235="základná",N235,0)</f>
        <v>0</v>
      </c>
      <c r="BF235" s="112">
        <f>IF(U235="znížená",N235,0)</f>
        <v>0</v>
      </c>
      <c r="BG235" s="112">
        <f>IF(U235="zákl. prenesená",N235,0)</f>
        <v>0</v>
      </c>
      <c r="BH235" s="112">
        <f>IF(U235="zníž. prenesená",N235,0)</f>
        <v>0</v>
      </c>
      <c r="BI235" s="112">
        <f>IF(U235="nulová",N235,0)</f>
        <v>0</v>
      </c>
      <c r="BJ235" s="20" t="s">
        <v>104</v>
      </c>
      <c r="BK235" s="179">
        <f>ROUND(L235*K235,3)</f>
        <v>0</v>
      </c>
      <c r="BL235" s="20" t="s">
        <v>192</v>
      </c>
      <c r="BM235" s="20" t="s">
        <v>364</v>
      </c>
    </row>
    <row r="236" spans="2:65" s="10" customFormat="1" ht="22.5" customHeight="1">
      <c r="B236" s="180"/>
      <c r="C236" s="181"/>
      <c r="D236" s="181"/>
      <c r="E236" s="182" t="s">
        <v>20</v>
      </c>
      <c r="F236" s="280" t="s">
        <v>104</v>
      </c>
      <c r="G236" s="281"/>
      <c r="H236" s="281"/>
      <c r="I236" s="281"/>
      <c r="J236" s="181"/>
      <c r="K236" s="183">
        <v>2</v>
      </c>
      <c r="L236" s="181"/>
      <c r="M236" s="181"/>
      <c r="N236" s="181"/>
      <c r="O236" s="181"/>
      <c r="P236" s="181"/>
      <c r="Q236" s="181"/>
      <c r="R236" s="184"/>
      <c r="T236" s="185"/>
      <c r="U236" s="181"/>
      <c r="V236" s="181"/>
      <c r="W236" s="181"/>
      <c r="X236" s="181"/>
      <c r="Y236" s="181"/>
      <c r="Z236" s="181"/>
      <c r="AA236" s="186"/>
      <c r="AT236" s="187" t="s">
        <v>194</v>
      </c>
      <c r="AU236" s="187" t="s">
        <v>104</v>
      </c>
      <c r="AV236" s="10" t="s">
        <v>104</v>
      </c>
      <c r="AW236" s="10" t="s">
        <v>31</v>
      </c>
      <c r="AX236" s="10" t="s">
        <v>83</v>
      </c>
      <c r="AY236" s="187" t="s">
        <v>163</v>
      </c>
    </row>
    <row r="237" spans="2:65" s="1" customFormat="1" ht="31.5" customHeight="1">
      <c r="B237" s="37"/>
      <c r="C237" s="171" t="s">
        <v>365</v>
      </c>
      <c r="D237" s="171" t="s">
        <v>164</v>
      </c>
      <c r="E237" s="172" t="s">
        <v>366</v>
      </c>
      <c r="F237" s="276" t="s">
        <v>367</v>
      </c>
      <c r="G237" s="276"/>
      <c r="H237" s="276"/>
      <c r="I237" s="276"/>
      <c r="J237" s="173" t="s">
        <v>207</v>
      </c>
      <c r="K237" s="174">
        <v>2</v>
      </c>
      <c r="L237" s="277">
        <v>0</v>
      </c>
      <c r="M237" s="278"/>
      <c r="N237" s="279">
        <f>ROUND(L237*K237,3)</f>
        <v>0</v>
      </c>
      <c r="O237" s="279"/>
      <c r="P237" s="279"/>
      <c r="Q237" s="279"/>
      <c r="R237" s="39"/>
      <c r="T237" s="176" t="s">
        <v>20</v>
      </c>
      <c r="U237" s="46" t="s">
        <v>42</v>
      </c>
      <c r="V237" s="38"/>
      <c r="W237" s="177">
        <f>V237*K237</f>
        <v>0</v>
      </c>
      <c r="X237" s="177">
        <v>4.15E-3</v>
      </c>
      <c r="Y237" s="177">
        <f>X237*K237</f>
        <v>8.3000000000000001E-3</v>
      </c>
      <c r="Z237" s="177">
        <v>0</v>
      </c>
      <c r="AA237" s="178">
        <f>Z237*K237</f>
        <v>0</v>
      </c>
      <c r="AR237" s="20" t="s">
        <v>192</v>
      </c>
      <c r="AT237" s="20" t="s">
        <v>164</v>
      </c>
      <c r="AU237" s="20" t="s">
        <v>104</v>
      </c>
      <c r="AY237" s="20" t="s">
        <v>163</v>
      </c>
      <c r="BE237" s="112">
        <f>IF(U237="základná",N237,0)</f>
        <v>0</v>
      </c>
      <c r="BF237" s="112">
        <f>IF(U237="znížená",N237,0)</f>
        <v>0</v>
      </c>
      <c r="BG237" s="112">
        <f>IF(U237="zákl. prenesená",N237,0)</f>
        <v>0</v>
      </c>
      <c r="BH237" s="112">
        <f>IF(U237="zníž. prenesená",N237,0)</f>
        <v>0</v>
      </c>
      <c r="BI237" s="112">
        <f>IF(U237="nulová",N237,0)</f>
        <v>0</v>
      </c>
      <c r="BJ237" s="20" t="s">
        <v>104</v>
      </c>
      <c r="BK237" s="179">
        <f>ROUND(L237*K237,3)</f>
        <v>0</v>
      </c>
      <c r="BL237" s="20" t="s">
        <v>192</v>
      </c>
      <c r="BM237" s="20" t="s">
        <v>368</v>
      </c>
    </row>
    <row r="238" spans="2:65" s="10" customFormat="1" ht="22.5" customHeight="1">
      <c r="B238" s="180"/>
      <c r="C238" s="181"/>
      <c r="D238" s="181"/>
      <c r="E238" s="182" t="s">
        <v>20</v>
      </c>
      <c r="F238" s="280" t="s">
        <v>104</v>
      </c>
      <c r="G238" s="281"/>
      <c r="H238" s="281"/>
      <c r="I238" s="281"/>
      <c r="J238" s="181"/>
      <c r="K238" s="183">
        <v>2</v>
      </c>
      <c r="L238" s="181"/>
      <c r="M238" s="181"/>
      <c r="N238" s="181"/>
      <c r="O238" s="181"/>
      <c r="P238" s="181"/>
      <c r="Q238" s="181"/>
      <c r="R238" s="184"/>
      <c r="T238" s="185"/>
      <c r="U238" s="181"/>
      <c r="V238" s="181"/>
      <c r="W238" s="181"/>
      <c r="X238" s="181"/>
      <c r="Y238" s="181"/>
      <c r="Z238" s="181"/>
      <c r="AA238" s="186"/>
      <c r="AT238" s="187" t="s">
        <v>194</v>
      </c>
      <c r="AU238" s="187" t="s">
        <v>104</v>
      </c>
      <c r="AV238" s="10" t="s">
        <v>104</v>
      </c>
      <c r="AW238" s="10" t="s">
        <v>31</v>
      </c>
      <c r="AX238" s="10" t="s">
        <v>83</v>
      </c>
      <c r="AY238" s="187" t="s">
        <v>163</v>
      </c>
    </row>
    <row r="239" spans="2:65" s="1" customFormat="1" ht="31.5" customHeight="1">
      <c r="B239" s="37"/>
      <c r="C239" s="171" t="s">
        <v>369</v>
      </c>
      <c r="D239" s="171" t="s">
        <v>164</v>
      </c>
      <c r="E239" s="172" t="s">
        <v>370</v>
      </c>
      <c r="F239" s="276" t="s">
        <v>371</v>
      </c>
      <c r="G239" s="276"/>
      <c r="H239" s="276"/>
      <c r="I239" s="276"/>
      <c r="J239" s="173" t="s">
        <v>322</v>
      </c>
      <c r="K239" s="175">
        <v>0</v>
      </c>
      <c r="L239" s="277">
        <v>0</v>
      </c>
      <c r="M239" s="278"/>
      <c r="N239" s="279">
        <f>ROUND(L239*K239,3)</f>
        <v>0</v>
      </c>
      <c r="O239" s="279"/>
      <c r="P239" s="279"/>
      <c r="Q239" s="279"/>
      <c r="R239" s="39"/>
      <c r="T239" s="176" t="s">
        <v>20</v>
      </c>
      <c r="U239" s="46" t="s">
        <v>42</v>
      </c>
      <c r="V239" s="38"/>
      <c r="W239" s="177">
        <f>V239*K239</f>
        <v>0</v>
      </c>
      <c r="X239" s="177">
        <v>0</v>
      </c>
      <c r="Y239" s="177">
        <f>X239*K239</f>
        <v>0</v>
      </c>
      <c r="Z239" s="177">
        <v>0</v>
      </c>
      <c r="AA239" s="178">
        <f>Z239*K239</f>
        <v>0</v>
      </c>
      <c r="AR239" s="20" t="s">
        <v>192</v>
      </c>
      <c r="AT239" s="20" t="s">
        <v>164</v>
      </c>
      <c r="AU239" s="20" t="s">
        <v>104</v>
      </c>
      <c r="AY239" s="20" t="s">
        <v>163</v>
      </c>
      <c r="BE239" s="112">
        <f>IF(U239="základná",N239,0)</f>
        <v>0</v>
      </c>
      <c r="BF239" s="112">
        <f>IF(U239="znížená",N239,0)</f>
        <v>0</v>
      </c>
      <c r="BG239" s="112">
        <f>IF(U239="zákl. prenesená",N239,0)</f>
        <v>0</v>
      </c>
      <c r="BH239" s="112">
        <f>IF(U239="zníž. prenesená",N239,0)</f>
        <v>0</v>
      </c>
      <c r="BI239" s="112">
        <f>IF(U239="nulová",N239,0)</f>
        <v>0</v>
      </c>
      <c r="BJ239" s="20" t="s">
        <v>104</v>
      </c>
      <c r="BK239" s="179">
        <f>ROUND(L239*K239,3)</f>
        <v>0</v>
      </c>
      <c r="BL239" s="20" t="s">
        <v>192</v>
      </c>
      <c r="BM239" s="20" t="s">
        <v>372</v>
      </c>
    </row>
    <row r="240" spans="2:65" s="9" customFormat="1" ht="29.85" customHeight="1">
      <c r="B240" s="160"/>
      <c r="C240" s="161"/>
      <c r="D240" s="170" t="s">
        <v>137</v>
      </c>
      <c r="E240" s="170"/>
      <c r="F240" s="170"/>
      <c r="G240" s="170"/>
      <c r="H240" s="170"/>
      <c r="I240" s="170"/>
      <c r="J240" s="170"/>
      <c r="K240" s="170"/>
      <c r="L240" s="170"/>
      <c r="M240" s="170"/>
      <c r="N240" s="301">
        <f>BK240</f>
        <v>0</v>
      </c>
      <c r="O240" s="302"/>
      <c r="P240" s="302"/>
      <c r="Q240" s="302"/>
      <c r="R240" s="163"/>
      <c r="T240" s="164"/>
      <c r="U240" s="161"/>
      <c r="V240" s="161"/>
      <c r="W240" s="165">
        <f>SUM(W241:W245)</f>
        <v>0</v>
      </c>
      <c r="X240" s="161"/>
      <c r="Y240" s="165">
        <f>SUM(Y241:Y245)</f>
        <v>0</v>
      </c>
      <c r="Z240" s="161"/>
      <c r="AA240" s="166">
        <f>SUM(AA241:AA245)</f>
        <v>1.0492763999999999</v>
      </c>
      <c r="AR240" s="167" t="s">
        <v>104</v>
      </c>
      <c r="AT240" s="168" t="s">
        <v>74</v>
      </c>
      <c r="AU240" s="168" t="s">
        <v>83</v>
      </c>
      <c r="AY240" s="167" t="s">
        <v>163</v>
      </c>
      <c r="BK240" s="169">
        <f>SUM(BK241:BK245)</f>
        <v>0</v>
      </c>
    </row>
    <row r="241" spans="2:65" s="1" customFormat="1" ht="31.5" customHeight="1">
      <c r="B241" s="37"/>
      <c r="C241" s="171" t="s">
        <v>373</v>
      </c>
      <c r="D241" s="171" t="s">
        <v>164</v>
      </c>
      <c r="E241" s="172" t="s">
        <v>374</v>
      </c>
      <c r="F241" s="276" t="s">
        <v>375</v>
      </c>
      <c r="G241" s="276"/>
      <c r="H241" s="276"/>
      <c r="I241" s="276"/>
      <c r="J241" s="173" t="s">
        <v>266</v>
      </c>
      <c r="K241" s="174">
        <v>336.38</v>
      </c>
      <c r="L241" s="277">
        <v>0</v>
      </c>
      <c r="M241" s="278"/>
      <c r="N241" s="279">
        <f>ROUND(L241*K241,3)</f>
        <v>0</v>
      </c>
      <c r="O241" s="279"/>
      <c r="P241" s="279"/>
      <c r="Q241" s="279"/>
      <c r="R241" s="39"/>
      <c r="T241" s="176" t="s">
        <v>20</v>
      </c>
      <c r="U241" s="46" t="s">
        <v>42</v>
      </c>
      <c r="V241" s="38"/>
      <c r="W241" s="177">
        <f>V241*K241</f>
        <v>0</v>
      </c>
      <c r="X241" s="177">
        <v>0</v>
      </c>
      <c r="Y241" s="177">
        <f>X241*K241</f>
        <v>0</v>
      </c>
      <c r="Z241" s="177">
        <v>2.5999999999999999E-3</v>
      </c>
      <c r="AA241" s="178">
        <f>Z241*K241</f>
        <v>0.87458799999999992</v>
      </c>
      <c r="AR241" s="20" t="s">
        <v>192</v>
      </c>
      <c r="AT241" s="20" t="s">
        <v>164</v>
      </c>
      <c r="AU241" s="20" t="s">
        <v>104</v>
      </c>
      <c r="AY241" s="20" t="s">
        <v>163</v>
      </c>
      <c r="BE241" s="112">
        <f>IF(U241="základná",N241,0)</f>
        <v>0</v>
      </c>
      <c r="BF241" s="112">
        <f>IF(U241="znížená",N241,0)</f>
        <v>0</v>
      </c>
      <c r="BG241" s="112">
        <f>IF(U241="zákl. prenesená",N241,0)</f>
        <v>0</v>
      </c>
      <c r="BH241" s="112">
        <f>IF(U241="zníž. prenesená",N241,0)</f>
        <v>0</v>
      </c>
      <c r="BI241" s="112">
        <f>IF(U241="nulová",N241,0)</f>
        <v>0</v>
      </c>
      <c r="BJ241" s="20" t="s">
        <v>104</v>
      </c>
      <c r="BK241" s="179">
        <f>ROUND(L241*K241,3)</f>
        <v>0</v>
      </c>
      <c r="BL241" s="20" t="s">
        <v>192</v>
      </c>
      <c r="BM241" s="20" t="s">
        <v>376</v>
      </c>
    </row>
    <row r="242" spans="2:65" s="10" customFormat="1" ht="22.5" customHeight="1">
      <c r="B242" s="180"/>
      <c r="C242" s="181"/>
      <c r="D242" s="181"/>
      <c r="E242" s="182" t="s">
        <v>20</v>
      </c>
      <c r="F242" s="280" t="s">
        <v>123</v>
      </c>
      <c r="G242" s="281"/>
      <c r="H242" s="281"/>
      <c r="I242" s="281"/>
      <c r="J242" s="181"/>
      <c r="K242" s="183">
        <v>336.38</v>
      </c>
      <c r="L242" s="181"/>
      <c r="M242" s="181"/>
      <c r="N242" s="181"/>
      <c r="O242" s="181"/>
      <c r="P242" s="181"/>
      <c r="Q242" s="181"/>
      <c r="R242" s="184"/>
      <c r="T242" s="185"/>
      <c r="U242" s="181"/>
      <c r="V242" s="181"/>
      <c r="W242" s="181"/>
      <c r="X242" s="181"/>
      <c r="Y242" s="181"/>
      <c r="Z242" s="181"/>
      <c r="AA242" s="186"/>
      <c r="AT242" s="187" t="s">
        <v>194</v>
      </c>
      <c r="AU242" s="187" t="s">
        <v>104</v>
      </c>
      <c r="AV242" s="10" t="s">
        <v>104</v>
      </c>
      <c r="AW242" s="10" t="s">
        <v>31</v>
      </c>
      <c r="AX242" s="10" t="s">
        <v>83</v>
      </c>
      <c r="AY242" s="187" t="s">
        <v>163</v>
      </c>
    </row>
    <row r="243" spans="2:65" s="1" customFormat="1" ht="31.5" customHeight="1">
      <c r="B243" s="37"/>
      <c r="C243" s="171" t="s">
        <v>377</v>
      </c>
      <c r="D243" s="171" t="s">
        <v>164</v>
      </c>
      <c r="E243" s="172" t="s">
        <v>378</v>
      </c>
      <c r="F243" s="276" t="s">
        <v>379</v>
      </c>
      <c r="G243" s="276"/>
      <c r="H243" s="276"/>
      <c r="I243" s="276"/>
      <c r="J243" s="173" t="s">
        <v>266</v>
      </c>
      <c r="K243" s="174">
        <v>123.02</v>
      </c>
      <c r="L243" s="277">
        <v>0</v>
      </c>
      <c r="M243" s="278"/>
      <c r="N243" s="279">
        <f>ROUND(L243*K243,3)</f>
        <v>0</v>
      </c>
      <c r="O243" s="279"/>
      <c r="P243" s="279"/>
      <c r="Q243" s="279"/>
      <c r="R243" s="39"/>
      <c r="T243" s="176" t="s">
        <v>20</v>
      </c>
      <c r="U243" s="46" t="s">
        <v>42</v>
      </c>
      <c r="V243" s="38"/>
      <c r="W243" s="177">
        <f>V243*K243</f>
        <v>0</v>
      </c>
      <c r="X243" s="177">
        <v>0</v>
      </c>
      <c r="Y243" s="177">
        <f>X243*K243</f>
        <v>0</v>
      </c>
      <c r="Z243" s="177">
        <v>1.42E-3</v>
      </c>
      <c r="AA243" s="178">
        <f>Z243*K243</f>
        <v>0.17468839999999999</v>
      </c>
      <c r="AR243" s="20" t="s">
        <v>192</v>
      </c>
      <c r="AT243" s="20" t="s">
        <v>164</v>
      </c>
      <c r="AU243" s="20" t="s">
        <v>104</v>
      </c>
      <c r="AY243" s="20" t="s">
        <v>163</v>
      </c>
      <c r="BE243" s="112">
        <f>IF(U243="základná",N243,0)</f>
        <v>0</v>
      </c>
      <c r="BF243" s="112">
        <f>IF(U243="znížená",N243,0)</f>
        <v>0</v>
      </c>
      <c r="BG243" s="112">
        <f>IF(U243="zákl. prenesená",N243,0)</f>
        <v>0</v>
      </c>
      <c r="BH243" s="112">
        <f>IF(U243="zníž. prenesená",N243,0)</f>
        <v>0</v>
      </c>
      <c r="BI243" s="112">
        <f>IF(U243="nulová",N243,0)</f>
        <v>0</v>
      </c>
      <c r="BJ243" s="20" t="s">
        <v>104</v>
      </c>
      <c r="BK243" s="179">
        <f>ROUND(L243*K243,3)</f>
        <v>0</v>
      </c>
      <c r="BL243" s="20" t="s">
        <v>192</v>
      </c>
      <c r="BM243" s="20" t="s">
        <v>380</v>
      </c>
    </row>
    <row r="244" spans="2:65" s="10" customFormat="1" ht="22.5" customHeight="1">
      <c r="B244" s="180"/>
      <c r="C244" s="181"/>
      <c r="D244" s="181"/>
      <c r="E244" s="182" t="s">
        <v>20</v>
      </c>
      <c r="F244" s="280" t="s">
        <v>381</v>
      </c>
      <c r="G244" s="281"/>
      <c r="H244" s="281"/>
      <c r="I244" s="281"/>
      <c r="J244" s="181"/>
      <c r="K244" s="183">
        <v>123.02</v>
      </c>
      <c r="L244" s="181"/>
      <c r="M244" s="181"/>
      <c r="N244" s="181"/>
      <c r="O244" s="181"/>
      <c r="P244" s="181"/>
      <c r="Q244" s="181"/>
      <c r="R244" s="184"/>
      <c r="T244" s="185"/>
      <c r="U244" s="181"/>
      <c r="V244" s="181"/>
      <c r="W244" s="181"/>
      <c r="X244" s="181"/>
      <c r="Y244" s="181"/>
      <c r="Z244" s="181"/>
      <c r="AA244" s="186"/>
      <c r="AT244" s="187" t="s">
        <v>194</v>
      </c>
      <c r="AU244" s="187" t="s">
        <v>104</v>
      </c>
      <c r="AV244" s="10" t="s">
        <v>104</v>
      </c>
      <c r="AW244" s="10" t="s">
        <v>31</v>
      </c>
      <c r="AX244" s="10" t="s">
        <v>83</v>
      </c>
      <c r="AY244" s="187" t="s">
        <v>163</v>
      </c>
    </row>
    <row r="245" spans="2:65" s="1" customFormat="1" ht="31.5" customHeight="1">
      <c r="B245" s="37"/>
      <c r="C245" s="171" t="s">
        <v>382</v>
      </c>
      <c r="D245" s="171" t="s">
        <v>164</v>
      </c>
      <c r="E245" s="172" t="s">
        <v>383</v>
      </c>
      <c r="F245" s="276" t="s">
        <v>384</v>
      </c>
      <c r="G245" s="276"/>
      <c r="H245" s="276"/>
      <c r="I245" s="276"/>
      <c r="J245" s="173" t="s">
        <v>322</v>
      </c>
      <c r="K245" s="175">
        <v>0</v>
      </c>
      <c r="L245" s="277">
        <v>0</v>
      </c>
      <c r="M245" s="278"/>
      <c r="N245" s="279">
        <f>ROUND(L245*K245,3)</f>
        <v>0</v>
      </c>
      <c r="O245" s="279"/>
      <c r="P245" s="279"/>
      <c r="Q245" s="279"/>
      <c r="R245" s="39"/>
      <c r="T245" s="176" t="s">
        <v>20</v>
      </c>
      <c r="U245" s="46" t="s">
        <v>42</v>
      </c>
      <c r="V245" s="38"/>
      <c r="W245" s="177">
        <f>V245*K245</f>
        <v>0</v>
      </c>
      <c r="X245" s="177">
        <v>0</v>
      </c>
      <c r="Y245" s="177">
        <f>X245*K245</f>
        <v>0</v>
      </c>
      <c r="Z245" s="177">
        <v>0</v>
      </c>
      <c r="AA245" s="178">
        <f>Z245*K245</f>
        <v>0</v>
      </c>
      <c r="AR245" s="20" t="s">
        <v>192</v>
      </c>
      <c r="AT245" s="20" t="s">
        <v>164</v>
      </c>
      <c r="AU245" s="20" t="s">
        <v>104</v>
      </c>
      <c r="AY245" s="20" t="s">
        <v>163</v>
      </c>
      <c r="BE245" s="112">
        <f>IF(U245="základná",N245,0)</f>
        <v>0</v>
      </c>
      <c r="BF245" s="112">
        <f>IF(U245="znížená",N245,0)</f>
        <v>0</v>
      </c>
      <c r="BG245" s="112">
        <f>IF(U245="zákl. prenesená",N245,0)</f>
        <v>0</v>
      </c>
      <c r="BH245" s="112">
        <f>IF(U245="zníž. prenesená",N245,0)</f>
        <v>0</v>
      </c>
      <c r="BI245" s="112">
        <f>IF(U245="nulová",N245,0)</f>
        <v>0</v>
      </c>
      <c r="BJ245" s="20" t="s">
        <v>104</v>
      </c>
      <c r="BK245" s="179">
        <f>ROUND(L245*K245,3)</f>
        <v>0</v>
      </c>
      <c r="BL245" s="20" t="s">
        <v>192</v>
      </c>
      <c r="BM245" s="20" t="s">
        <v>385</v>
      </c>
    </row>
    <row r="246" spans="2:65" s="9" customFormat="1" ht="37.35" customHeight="1">
      <c r="B246" s="160"/>
      <c r="C246" s="161"/>
      <c r="D246" s="162" t="s">
        <v>138</v>
      </c>
      <c r="E246" s="162"/>
      <c r="F246" s="162"/>
      <c r="G246" s="162"/>
      <c r="H246" s="162"/>
      <c r="I246" s="162"/>
      <c r="J246" s="162"/>
      <c r="K246" s="162"/>
      <c r="L246" s="162"/>
      <c r="M246" s="162"/>
      <c r="N246" s="299">
        <f>BK246</f>
        <v>0</v>
      </c>
      <c r="O246" s="300"/>
      <c r="P246" s="300"/>
      <c r="Q246" s="300"/>
      <c r="R246" s="163"/>
      <c r="T246" s="164"/>
      <c r="U246" s="161"/>
      <c r="V246" s="161"/>
      <c r="W246" s="165">
        <f>W247</f>
        <v>0</v>
      </c>
      <c r="X246" s="161"/>
      <c r="Y246" s="165">
        <f>Y247</f>
        <v>0</v>
      </c>
      <c r="Z246" s="161"/>
      <c r="AA246" s="166">
        <f>AA247</f>
        <v>0</v>
      </c>
      <c r="AR246" s="167" t="s">
        <v>173</v>
      </c>
      <c r="AT246" s="168" t="s">
        <v>74</v>
      </c>
      <c r="AU246" s="168" t="s">
        <v>75</v>
      </c>
      <c r="AY246" s="167" t="s">
        <v>163</v>
      </c>
      <c r="BK246" s="169">
        <f>BK247</f>
        <v>0</v>
      </c>
    </row>
    <row r="247" spans="2:65" s="9" customFormat="1" ht="19.899999999999999" customHeight="1">
      <c r="B247" s="160"/>
      <c r="C247" s="161"/>
      <c r="D247" s="170" t="s">
        <v>139</v>
      </c>
      <c r="E247" s="170"/>
      <c r="F247" s="170"/>
      <c r="G247" s="170"/>
      <c r="H247" s="170"/>
      <c r="I247" s="170"/>
      <c r="J247" s="170"/>
      <c r="K247" s="170"/>
      <c r="L247" s="170"/>
      <c r="M247" s="170"/>
      <c r="N247" s="297">
        <f>BK247</f>
        <v>0</v>
      </c>
      <c r="O247" s="298"/>
      <c r="P247" s="298"/>
      <c r="Q247" s="298"/>
      <c r="R247" s="163"/>
      <c r="T247" s="164"/>
      <c r="U247" s="161"/>
      <c r="V247" s="161"/>
      <c r="W247" s="165">
        <f>SUM(W248:W249)</f>
        <v>0</v>
      </c>
      <c r="X247" s="161"/>
      <c r="Y247" s="165">
        <f>SUM(Y248:Y249)</f>
        <v>0</v>
      </c>
      <c r="Z247" s="161"/>
      <c r="AA247" s="166">
        <f>SUM(AA248:AA249)</f>
        <v>0</v>
      </c>
      <c r="AR247" s="167" t="s">
        <v>173</v>
      </c>
      <c r="AT247" s="168" t="s">
        <v>74</v>
      </c>
      <c r="AU247" s="168" t="s">
        <v>83</v>
      </c>
      <c r="AY247" s="167" t="s">
        <v>163</v>
      </c>
      <c r="BK247" s="169">
        <f>SUM(BK248:BK249)</f>
        <v>0</v>
      </c>
    </row>
    <row r="248" spans="2:65" s="1" customFormat="1" ht="44.25" customHeight="1">
      <c r="B248" s="37"/>
      <c r="C248" s="171" t="s">
        <v>386</v>
      </c>
      <c r="D248" s="171" t="s">
        <v>164</v>
      </c>
      <c r="E248" s="172" t="s">
        <v>387</v>
      </c>
      <c r="F248" s="276" t="s">
        <v>388</v>
      </c>
      <c r="G248" s="276"/>
      <c r="H248" s="276"/>
      <c r="I248" s="276"/>
      <c r="J248" s="173" t="s">
        <v>266</v>
      </c>
      <c r="K248" s="174">
        <v>550</v>
      </c>
      <c r="L248" s="277">
        <v>0</v>
      </c>
      <c r="M248" s="278"/>
      <c r="N248" s="279">
        <f>ROUND(L248*K248,3)</f>
        <v>0</v>
      </c>
      <c r="O248" s="279"/>
      <c r="P248" s="279"/>
      <c r="Q248" s="279"/>
      <c r="R248" s="39"/>
      <c r="T248" s="176" t="s">
        <v>20</v>
      </c>
      <c r="U248" s="46" t="s">
        <v>42</v>
      </c>
      <c r="V248" s="38"/>
      <c r="W248" s="177">
        <f>V248*K248</f>
        <v>0</v>
      </c>
      <c r="X248" s="177">
        <v>0</v>
      </c>
      <c r="Y248" s="177">
        <f>X248*K248</f>
        <v>0</v>
      </c>
      <c r="Z248" s="177">
        <v>0</v>
      </c>
      <c r="AA248" s="178">
        <f>Z248*K248</f>
        <v>0</v>
      </c>
      <c r="AR248" s="20" t="s">
        <v>389</v>
      </c>
      <c r="AT248" s="20" t="s">
        <v>164</v>
      </c>
      <c r="AU248" s="20" t="s">
        <v>104</v>
      </c>
      <c r="AY248" s="20" t="s">
        <v>163</v>
      </c>
      <c r="BE248" s="112">
        <f>IF(U248="základná",N248,0)</f>
        <v>0</v>
      </c>
      <c r="BF248" s="112">
        <f>IF(U248="znížená",N248,0)</f>
        <v>0</v>
      </c>
      <c r="BG248" s="112">
        <f>IF(U248="zákl. prenesená",N248,0)</f>
        <v>0</v>
      </c>
      <c r="BH248" s="112">
        <f>IF(U248="zníž. prenesená",N248,0)</f>
        <v>0</v>
      </c>
      <c r="BI248" s="112">
        <f>IF(U248="nulová",N248,0)</f>
        <v>0</v>
      </c>
      <c r="BJ248" s="20" t="s">
        <v>104</v>
      </c>
      <c r="BK248" s="179">
        <f>ROUND(L248*K248,3)</f>
        <v>0</v>
      </c>
      <c r="BL248" s="20" t="s">
        <v>389</v>
      </c>
      <c r="BM248" s="20" t="s">
        <v>390</v>
      </c>
    </row>
    <row r="249" spans="2:65" s="10" customFormat="1" ht="22.5" customHeight="1">
      <c r="B249" s="180"/>
      <c r="C249" s="181"/>
      <c r="D249" s="181"/>
      <c r="E249" s="182" t="s">
        <v>20</v>
      </c>
      <c r="F249" s="280" t="s">
        <v>391</v>
      </c>
      <c r="G249" s="281"/>
      <c r="H249" s="281"/>
      <c r="I249" s="281"/>
      <c r="J249" s="181"/>
      <c r="K249" s="183">
        <v>550</v>
      </c>
      <c r="L249" s="181"/>
      <c r="M249" s="181"/>
      <c r="N249" s="181"/>
      <c r="O249" s="181"/>
      <c r="P249" s="181"/>
      <c r="Q249" s="181"/>
      <c r="R249" s="184"/>
      <c r="T249" s="185"/>
      <c r="U249" s="181"/>
      <c r="V249" s="181"/>
      <c r="W249" s="181"/>
      <c r="X249" s="181"/>
      <c r="Y249" s="181"/>
      <c r="Z249" s="181"/>
      <c r="AA249" s="186"/>
      <c r="AT249" s="187" t="s">
        <v>194</v>
      </c>
      <c r="AU249" s="187" t="s">
        <v>104</v>
      </c>
      <c r="AV249" s="10" t="s">
        <v>104</v>
      </c>
      <c r="AW249" s="10" t="s">
        <v>31</v>
      </c>
      <c r="AX249" s="10" t="s">
        <v>83</v>
      </c>
      <c r="AY249" s="187" t="s">
        <v>163</v>
      </c>
    </row>
    <row r="250" spans="2:65" s="1" customFormat="1" ht="49.9" customHeight="1">
      <c r="B250" s="37"/>
      <c r="C250" s="38"/>
      <c r="D250" s="162" t="s">
        <v>392</v>
      </c>
      <c r="E250" s="38"/>
      <c r="F250" s="38"/>
      <c r="G250" s="38"/>
      <c r="H250" s="38"/>
      <c r="I250" s="38"/>
      <c r="J250" s="38"/>
      <c r="K250" s="38"/>
      <c r="L250" s="38"/>
      <c r="M250" s="38"/>
      <c r="N250" s="292">
        <f>BK250</f>
        <v>0</v>
      </c>
      <c r="O250" s="293"/>
      <c r="P250" s="293"/>
      <c r="Q250" s="293"/>
      <c r="R250" s="39"/>
      <c r="T250" s="151"/>
      <c r="U250" s="58"/>
      <c r="V250" s="58"/>
      <c r="W250" s="58"/>
      <c r="X250" s="58"/>
      <c r="Y250" s="58"/>
      <c r="Z250" s="58"/>
      <c r="AA250" s="60"/>
      <c r="AT250" s="20" t="s">
        <v>74</v>
      </c>
      <c r="AU250" s="20" t="s">
        <v>75</v>
      </c>
      <c r="AY250" s="20" t="s">
        <v>393</v>
      </c>
      <c r="BK250" s="179">
        <v>0</v>
      </c>
    </row>
    <row r="251" spans="2:65" s="1" customFormat="1" ht="6.95" customHeight="1">
      <c r="B251" s="61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3"/>
    </row>
  </sheetData>
  <sheetProtection password="CC35" sheet="1" objects="1" scenarios="1" formatCells="0" formatColumns="0" formatRows="0" sort="0" autoFilter="0"/>
  <mergeCells count="296">
    <mergeCell ref="N250:Q250"/>
    <mergeCell ref="H1:K1"/>
    <mergeCell ref="S2:AC2"/>
    <mergeCell ref="F249:I249"/>
    <mergeCell ref="N124:Q124"/>
    <mergeCell ref="N125:Q125"/>
    <mergeCell ref="N126:Q126"/>
    <mergeCell ref="N133:Q133"/>
    <mergeCell ref="N134:Q134"/>
    <mergeCell ref="N208:Q208"/>
    <mergeCell ref="N234:Q234"/>
    <mergeCell ref="N240:Q240"/>
    <mergeCell ref="N246:Q246"/>
    <mergeCell ref="N247:Q247"/>
    <mergeCell ref="F242:I242"/>
    <mergeCell ref="F243:I243"/>
    <mergeCell ref="L243:M243"/>
    <mergeCell ref="N243:Q243"/>
    <mergeCell ref="F244:I244"/>
    <mergeCell ref="F245:I245"/>
    <mergeCell ref="L245:M245"/>
    <mergeCell ref="N245:Q245"/>
    <mergeCell ref="F248:I248"/>
    <mergeCell ref="L248:M248"/>
    <mergeCell ref="N248:Q248"/>
    <mergeCell ref="F236:I236"/>
    <mergeCell ref="F237:I237"/>
    <mergeCell ref="L237:M237"/>
    <mergeCell ref="N237:Q237"/>
    <mergeCell ref="F238:I238"/>
    <mergeCell ref="F239:I239"/>
    <mergeCell ref="L239:M239"/>
    <mergeCell ref="N239:Q239"/>
    <mergeCell ref="F241:I241"/>
    <mergeCell ref="L241:M241"/>
    <mergeCell ref="N241:Q241"/>
    <mergeCell ref="F231:I231"/>
    <mergeCell ref="L231:M231"/>
    <mergeCell ref="N231:Q231"/>
    <mergeCell ref="F232:I232"/>
    <mergeCell ref="F233:I233"/>
    <mergeCell ref="L233:M233"/>
    <mergeCell ref="N233:Q233"/>
    <mergeCell ref="F235:I235"/>
    <mergeCell ref="L235:M235"/>
    <mergeCell ref="N235:Q235"/>
    <mergeCell ref="F224:I224"/>
    <mergeCell ref="F225:I225"/>
    <mergeCell ref="F226:I226"/>
    <mergeCell ref="F227:I227"/>
    <mergeCell ref="F228:I228"/>
    <mergeCell ref="F229:I229"/>
    <mergeCell ref="L229:M229"/>
    <mergeCell ref="N229:Q229"/>
    <mergeCell ref="F230:I230"/>
    <mergeCell ref="F219:I219"/>
    <mergeCell ref="L219:M219"/>
    <mergeCell ref="N219:Q219"/>
    <mergeCell ref="F220:I220"/>
    <mergeCell ref="F221:I221"/>
    <mergeCell ref="L221:M221"/>
    <mergeCell ref="N221:Q221"/>
    <mergeCell ref="F222:I222"/>
    <mergeCell ref="F223:I223"/>
    <mergeCell ref="F210:I210"/>
    <mergeCell ref="F211:I211"/>
    <mergeCell ref="F212:I212"/>
    <mergeCell ref="F213:I213"/>
    <mergeCell ref="F214:I214"/>
    <mergeCell ref="F215:I215"/>
    <mergeCell ref="F216:I216"/>
    <mergeCell ref="F217:I217"/>
    <mergeCell ref="F218:I218"/>
    <mergeCell ref="F205:I205"/>
    <mergeCell ref="L205:M205"/>
    <mergeCell ref="N205:Q205"/>
    <mergeCell ref="F206:I206"/>
    <mergeCell ref="F207:I207"/>
    <mergeCell ref="L207:M207"/>
    <mergeCell ref="N207:Q207"/>
    <mergeCell ref="F209:I209"/>
    <mergeCell ref="L209:M209"/>
    <mergeCell ref="N209:Q209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204:I204"/>
    <mergeCell ref="F194:I194"/>
    <mergeCell ref="F195:I195"/>
    <mergeCell ref="L195:M195"/>
    <mergeCell ref="N195:Q195"/>
    <mergeCell ref="F196:I196"/>
    <mergeCell ref="F197:I197"/>
    <mergeCell ref="F198:I198"/>
    <mergeCell ref="F199:I199"/>
    <mergeCell ref="L199:M199"/>
    <mergeCell ref="N199:Q199"/>
    <mergeCell ref="F188:I188"/>
    <mergeCell ref="F189:I189"/>
    <mergeCell ref="L189:M189"/>
    <mergeCell ref="N189:Q189"/>
    <mergeCell ref="F190:I190"/>
    <mergeCell ref="F191:I191"/>
    <mergeCell ref="F192:I192"/>
    <mergeCell ref="F193:I193"/>
    <mergeCell ref="L193:M193"/>
    <mergeCell ref="N193:Q193"/>
    <mergeCell ref="F182:I182"/>
    <mergeCell ref="F183:I183"/>
    <mergeCell ref="L183:M183"/>
    <mergeCell ref="N183:Q183"/>
    <mergeCell ref="F184:I184"/>
    <mergeCell ref="F185:I185"/>
    <mergeCell ref="F186:I186"/>
    <mergeCell ref="F187:I187"/>
    <mergeCell ref="L187:M187"/>
    <mergeCell ref="N187:Q187"/>
    <mergeCell ref="F176:I176"/>
    <mergeCell ref="F177:I177"/>
    <mergeCell ref="L177:M177"/>
    <mergeCell ref="N177:Q177"/>
    <mergeCell ref="F178:I178"/>
    <mergeCell ref="F179:I179"/>
    <mergeCell ref="F180:I180"/>
    <mergeCell ref="F181:I181"/>
    <mergeCell ref="L181:M181"/>
    <mergeCell ref="N181:Q181"/>
    <mergeCell ref="F171:I171"/>
    <mergeCell ref="L171:M171"/>
    <mergeCell ref="N171:Q171"/>
    <mergeCell ref="F172:I172"/>
    <mergeCell ref="F173:I173"/>
    <mergeCell ref="F174:I174"/>
    <mergeCell ref="F175:I175"/>
    <mergeCell ref="L175:M175"/>
    <mergeCell ref="N175:Q175"/>
    <mergeCell ref="F166:I166"/>
    <mergeCell ref="F167:I167"/>
    <mergeCell ref="L167:M167"/>
    <mergeCell ref="N167:Q167"/>
    <mergeCell ref="F168:I168"/>
    <mergeCell ref="F169:I169"/>
    <mergeCell ref="L169:M169"/>
    <mergeCell ref="N169:Q169"/>
    <mergeCell ref="F170:I170"/>
    <mergeCell ref="F161:I161"/>
    <mergeCell ref="F162:I162"/>
    <mergeCell ref="L162:M162"/>
    <mergeCell ref="N162:Q162"/>
    <mergeCell ref="F163:I163"/>
    <mergeCell ref="L163:M163"/>
    <mergeCell ref="N163:Q163"/>
    <mergeCell ref="F164:I164"/>
    <mergeCell ref="F165:I165"/>
    <mergeCell ref="L165:M165"/>
    <mergeCell ref="N165:Q165"/>
    <mergeCell ref="F156:I156"/>
    <mergeCell ref="L156:M156"/>
    <mergeCell ref="N156:Q156"/>
    <mergeCell ref="F157:I157"/>
    <mergeCell ref="F158:I158"/>
    <mergeCell ref="L158:M158"/>
    <mergeCell ref="N158:Q158"/>
    <mergeCell ref="F159:I159"/>
    <mergeCell ref="F160:I160"/>
    <mergeCell ref="L160:M160"/>
    <mergeCell ref="N160:Q160"/>
    <mergeCell ref="F151:I151"/>
    <mergeCell ref="F152:I152"/>
    <mergeCell ref="L152:M152"/>
    <mergeCell ref="N152:Q152"/>
    <mergeCell ref="F153:I153"/>
    <mergeCell ref="F154:I154"/>
    <mergeCell ref="L154:M154"/>
    <mergeCell ref="N154:Q154"/>
    <mergeCell ref="F155:I155"/>
    <mergeCell ref="F145:I145"/>
    <mergeCell ref="F146:I146"/>
    <mergeCell ref="L146:M146"/>
    <mergeCell ref="N146:Q146"/>
    <mergeCell ref="F147:I147"/>
    <mergeCell ref="F148:I148"/>
    <mergeCell ref="F149:I149"/>
    <mergeCell ref="F150:I150"/>
    <mergeCell ref="L150:M150"/>
    <mergeCell ref="N150:Q150"/>
    <mergeCell ref="F138:I138"/>
    <mergeCell ref="F139:I139"/>
    <mergeCell ref="F140:I140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32:I132"/>
    <mergeCell ref="L132:M132"/>
    <mergeCell ref="N132:Q132"/>
    <mergeCell ref="F135:I135"/>
    <mergeCell ref="L135:M135"/>
    <mergeCell ref="N135:Q135"/>
    <mergeCell ref="F136:I136"/>
    <mergeCell ref="F137:I137"/>
    <mergeCell ref="L137:M137"/>
    <mergeCell ref="N137:Q137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L128:M128"/>
    <mergeCell ref="N128:Q128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0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4"/>
      <c r="C1" s="14"/>
      <c r="D1" s="15" t="s">
        <v>1</v>
      </c>
      <c r="E1" s="14"/>
      <c r="F1" s="16" t="s">
        <v>97</v>
      </c>
      <c r="G1" s="16"/>
      <c r="H1" s="294" t="s">
        <v>98</v>
      </c>
      <c r="I1" s="294"/>
      <c r="J1" s="294"/>
      <c r="K1" s="294"/>
      <c r="L1" s="16" t="s">
        <v>99</v>
      </c>
      <c r="M1" s="14"/>
      <c r="N1" s="14"/>
      <c r="O1" s="15" t="s">
        <v>100</v>
      </c>
      <c r="P1" s="14"/>
      <c r="Q1" s="14"/>
      <c r="R1" s="14"/>
      <c r="S1" s="16" t="s">
        <v>101</v>
      </c>
      <c r="T1" s="16"/>
      <c r="U1" s="121"/>
      <c r="V1" s="1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249" t="s">
        <v>8</v>
      </c>
      <c r="T2" s="250"/>
      <c r="U2" s="250"/>
      <c r="V2" s="250"/>
      <c r="W2" s="250"/>
      <c r="X2" s="250"/>
      <c r="Y2" s="250"/>
      <c r="Z2" s="250"/>
      <c r="AA2" s="250"/>
      <c r="AB2" s="250"/>
      <c r="AC2" s="250"/>
      <c r="AT2" s="20" t="s">
        <v>87</v>
      </c>
      <c r="AZ2" s="122" t="s">
        <v>394</v>
      </c>
      <c r="BA2" s="122" t="s">
        <v>20</v>
      </c>
      <c r="BB2" s="122" t="s">
        <v>20</v>
      </c>
      <c r="BC2" s="122" t="s">
        <v>395</v>
      </c>
      <c r="BD2" s="122" t="s">
        <v>104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75</v>
      </c>
      <c r="AZ3" s="122" t="s">
        <v>396</v>
      </c>
      <c r="BA3" s="122" t="s">
        <v>20</v>
      </c>
      <c r="BB3" s="122" t="s">
        <v>20</v>
      </c>
      <c r="BC3" s="122" t="s">
        <v>397</v>
      </c>
      <c r="BD3" s="122" t="s">
        <v>104</v>
      </c>
    </row>
    <row r="4" spans="1:66" ht="36.950000000000003" customHeight="1">
      <c r="B4" s="24"/>
      <c r="C4" s="210" t="s">
        <v>107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5"/>
      <c r="T4" s="26" t="s">
        <v>12</v>
      </c>
      <c r="AT4" s="20" t="s">
        <v>6</v>
      </c>
      <c r="AZ4" s="122" t="s">
        <v>398</v>
      </c>
      <c r="BA4" s="122" t="s">
        <v>20</v>
      </c>
      <c r="BB4" s="122" t="s">
        <v>20</v>
      </c>
      <c r="BC4" s="122" t="s">
        <v>395</v>
      </c>
      <c r="BD4" s="122" t="s">
        <v>104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17</v>
      </c>
      <c r="E6" s="28"/>
      <c r="F6" s="255" t="str">
        <f>'Rekapitulácia stavby'!K6</f>
        <v>Obnova kultúrneho domu Zrkadlový Háj v Petržalke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8"/>
      <c r="R6" s="25"/>
    </row>
    <row r="7" spans="1:66" s="1" customFormat="1" ht="32.85" customHeight="1">
      <c r="B7" s="37"/>
      <c r="C7" s="38"/>
      <c r="D7" s="31" t="s">
        <v>114</v>
      </c>
      <c r="E7" s="38"/>
      <c r="F7" s="216" t="s">
        <v>399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38"/>
      <c r="R7" s="39"/>
    </row>
    <row r="8" spans="1:66" s="1" customFormat="1" ht="14.45" customHeight="1">
      <c r="B8" s="37"/>
      <c r="C8" s="38"/>
      <c r="D8" s="32" t="s">
        <v>19</v>
      </c>
      <c r="E8" s="38"/>
      <c r="F8" s="30" t="s">
        <v>20</v>
      </c>
      <c r="G8" s="38"/>
      <c r="H8" s="38"/>
      <c r="I8" s="38"/>
      <c r="J8" s="38"/>
      <c r="K8" s="38"/>
      <c r="L8" s="38"/>
      <c r="M8" s="32" t="s">
        <v>21</v>
      </c>
      <c r="N8" s="38"/>
      <c r="O8" s="30" t="s">
        <v>20</v>
      </c>
      <c r="P8" s="38"/>
      <c r="Q8" s="38"/>
      <c r="R8" s="39"/>
    </row>
    <row r="9" spans="1:66" s="1" customFormat="1" ht="14.45" customHeight="1">
      <c r="B9" s="37"/>
      <c r="C9" s="38"/>
      <c r="D9" s="32" t="s">
        <v>22</v>
      </c>
      <c r="E9" s="38"/>
      <c r="F9" s="30" t="s">
        <v>23</v>
      </c>
      <c r="G9" s="38"/>
      <c r="H9" s="38"/>
      <c r="I9" s="38"/>
      <c r="J9" s="38"/>
      <c r="K9" s="38"/>
      <c r="L9" s="38"/>
      <c r="M9" s="32" t="s">
        <v>24</v>
      </c>
      <c r="N9" s="38"/>
      <c r="O9" s="258">
        <f>'Rekapitulácia stavby'!AN8</f>
        <v>0</v>
      </c>
      <c r="P9" s="259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25</v>
      </c>
      <c r="E11" s="38"/>
      <c r="F11" s="38"/>
      <c r="G11" s="38"/>
      <c r="H11" s="38"/>
      <c r="I11" s="38"/>
      <c r="J11" s="38"/>
      <c r="K11" s="38"/>
      <c r="L11" s="38"/>
      <c r="M11" s="32" t="s">
        <v>26</v>
      </c>
      <c r="N11" s="38"/>
      <c r="O11" s="214" t="str">
        <f>IF('Rekapitulácia stavby'!AN10="","",'Rekapitulácia stavby'!AN10)</f>
        <v/>
      </c>
      <c r="P11" s="214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IF('Rekapitulácia stavby'!E11="","",'Rekapitulácia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27</v>
      </c>
      <c r="N12" s="38"/>
      <c r="O12" s="214" t="str">
        <f>IF('Rekapitulácia stavby'!AN11="","",'Rekapitulácia stavby'!AN11)</f>
        <v/>
      </c>
      <c r="P12" s="214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28</v>
      </c>
      <c r="E14" s="38"/>
      <c r="F14" s="38"/>
      <c r="G14" s="38"/>
      <c r="H14" s="38"/>
      <c r="I14" s="38"/>
      <c r="J14" s="38"/>
      <c r="K14" s="38"/>
      <c r="L14" s="38"/>
      <c r="M14" s="32" t="s">
        <v>26</v>
      </c>
      <c r="N14" s="38"/>
      <c r="O14" s="260" t="str">
        <f>IF('Rekapitulácia stavby'!AN13="","",'Rekapitulácia stavby'!AN13)</f>
        <v>Vyplň údaj</v>
      </c>
      <c r="P14" s="214"/>
      <c r="Q14" s="38"/>
      <c r="R14" s="39"/>
    </row>
    <row r="15" spans="1:66" s="1" customFormat="1" ht="18" customHeight="1">
      <c r="B15" s="37"/>
      <c r="C15" s="38"/>
      <c r="D15" s="38"/>
      <c r="E15" s="260" t="str">
        <f>IF('Rekapitulácia stavby'!E14="","",'Rekapitulácia stavby'!E14)</f>
        <v>Vyplň údaj</v>
      </c>
      <c r="F15" s="261"/>
      <c r="G15" s="261"/>
      <c r="H15" s="261"/>
      <c r="I15" s="261"/>
      <c r="J15" s="261"/>
      <c r="K15" s="261"/>
      <c r="L15" s="261"/>
      <c r="M15" s="32" t="s">
        <v>27</v>
      </c>
      <c r="N15" s="38"/>
      <c r="O15" s="260" t="str">
        <f>IF('Rekapitulácia stavby'!AN14="","",'Rekapitulácia stavby'!AN14)</f>
        <v>Vyplň údaj</v>
      </c>
      <c r="P15" s="214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30</v>
      </c>
      <c r="E17" s="38"/>
      <c r="F17" s="38"/>
      <c r="G17" s="38"/>
      <c r="H17" s="38"/>
      <c r="I17" s="38"/>
      <c r="J17" s="38"/>
      <c r="K17" s="38"/>
      <c r="L17" s="38"/>
      <c r="M17" s="32" t="s">
        <v>26</v>
      </c>
      <c r="N17" s="38"/>
      <c r="O17" s="214" t="str">
        <f>IF('Rekapitulácia stavby'!AN16="","",'Rekapitulácia stavby'!AN16)</f>
        <v/>
      </c>
      <c r="P17" s="214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IF('Rekapitulácia stavby'!E17="","",'Rekapitulácia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27</v>
      </c>
      <c r="N18" s="38"/>
      <c r="O18" s="214" t="str">
        <f>IF('Rekapitulácia stavby'!AN17="","",'Rekapitulácia stavby'!AN17)</f>
        <v/>
      </c>
      <c r="P18" s="214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33</v>
      </c>
      <c r="E20" s="38"/>
      <c r="F20" s="38"/>
      <c r="G20" s="38"/>
      <c r="H20" s="38"/>
      <c r="I20" s="38"/>
      <c r="J20" s="38"/>
      <c r="K20" s="38"/>
      <c r="L20" s="38"/>
      <c r="M20" s="32" t="s">
        <v>26</v>
      </c>
      <c r="N20" s="38"/>
      <c r="O20" s="214" t="s">
        <v>20</v>
      </c>
      <c r="P20" s="214"/>
      <c r="Q20" s="38"/>
      <c r="R20" s="39"/>
    </row>
    <row r="21" spans="2:18" s="1" customFormat="1" ht="18" customHeight="1">
      <c r="B21" s="37"/>
      <c r="C21" s="38"/>
      <c r="D21" s="38"/>
      <c r="E21" s="30" t="s">
        <v>34</v>
      </c>
      <c r="F21" s="38"/>
      <c r="G21" s="38"/>
      <c r="H21" s="38"/>
      <c r="I21" s="38"/>
      <c r="J21" s="38"/>
      <c r="K21" s="38"/>
      <c r="L21" s="38"/>
      <c r="M21" s="32" t="s">
        <v>27</v>
      </c>
      <c r="N21" s="38"/>
      <c r="O21" s="214" t="s">
        <v>20</v>
      </c>
      <c r="P21" s="214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22.5" customHeight="1">
      <c r="B24" s="37"/>
      <c r="C24" s="38"/>
      <c r="D24" s="38"/>
      <c r="E24" s="219" t="s">
        <v>20</v>
      </c>
      <c r="F24" s="219"/>
      <c r="G24" s="219"/>
      <c r="H24" s="219"/>
      <c r="I24" s="219"/>
      <c r="J24" s="219"/>
      <c r="K24" s="219"/>
      <c r="L24" s="219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3" t="s">
        <v>125</v>
      </c>
      <c r="E27" s="38"/>
      <c r="F27" s="38"/>
      <c r="G27" s="38"/>
      <c r="H27" s="38"/>
      <c r="I27" s="38"/>
      <c r="J27" s="38"/>
      <c r="K27" s="38"/>
      <c r="L27" s="38"/>
      <c r="M27" s="220">
        <f>N88</f>
        <v>0</v>
      </c>
      <c r="N27" s="220"/>
      <c r="O27" s="220"/>
      <c r="P27" s="220"/>
      <c r="Q27" s="38"/>
      <c r="R27" s="39"/>
    </row>
    <row r="28" spans="2:18" s="1" customFormat="1" ht="14.45" customHeight="1">
      <c r="B28" s="37"/>
      <c r="C28" s="38"/>
      <c r="D28" s="36" t="s">
        <v>91</v>
      </c>
      <c r="E28" s="38"/>
      <c r="F28" s="38"/>
      <c r="G28" s="38"/>
      <c r="H28" s="38"/>
      <c r="I28" s="38"/>
      <c r="J28" s="38"/>
      <c r="K28" s="38"/>
      <c r="L28" s="38"/>
      <c r="M28" s="220">
        <f>N94</f>
        <v>0</v>
      </c>
      <c r="N28" s="220"/>
      <c r="O28" s="220"/>
      <c r="P28" s="220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24" t="s">
        <v>38</v>
      </c>
      <c r="E30" s="38"/>
      <c r="F30" s="38"/>
      <c r="G30" s="38"/>
      <c r="H30" s="38"/>
      <c r="I30" s="38"/>
      <c r="J30" s="38"/>
      <c r="K30" s="38"/>
      <c r="L30" s="38"/>
      <c r="M30" s="262">
        <f>ROUND(M27+M28,2)</f>
        <v>0</v>
      </c>
      <c r="N30" s="257"/>
      <c r="O30" s="257"/>
      <c r="P30" s="257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39</v>
      </c>
      <c r="E32" s="44" t="s">
        <v>40</v>
      </c>
      <c r="F32" s="45">
        <v>0.2</v>
      </c>
      <c r="G32" s="125" t="s">
        <v>41</v>
      </c>
      <c r="H32" s="263">
        <f>(SUM(BE94:BE101)+SUM(BE119:BE158))</f>
        <v>0</v>
      </c>
      <c r="I32" s="257"/>
      <c r="J32" s="257"/>
      <c r="K32" s="38"/>
      <c r="L32" s="38"/>
      <c r="M32" s="263">
        <f>ROUND((SUM(BE94:BE101)+SUM(BE119:BE158)), 2)*F32</f>
        <v>0</v>
      </c>
      <c r="N32" s="257"/>
      <c r="O32" s="257"/>
      <c r="P32" s="257"/>
      <c r="Q32" s="38"/>
      <c r="R32" s="39"/>
    </row>
    <row r="33" spans="2:18" s="1" customFormat="1" ht="14.45" customHeight="1">
      <c r="B33" s="37"/>
      <c r="C33" s="38"/>
      <c r="D33" s="38"/>
      <c r="E33" s="44" t="s">
        <v>42</v>
      </c>
      <c r="F33" s="45">
        <v>0.2</v>
      </c>
      <c r="G33" s="125" t="s">
        <v>41</v>
      </c>
      <c r="H33" s="263">
        <f>(SUM(BF94:BF101)+SUM(BF119:BF158))</f>
        <v>0</v>
      </c>
      <c r="I33" s="257"/>
      <c r="J33" s="257"/>
      <c r="K33" s="38"/>
      <c r="L33" s="38"/>
      <c r="M33" s="263">
        <f>ROUND((SUM(BF94:BF101)+SUM(BF119:BF158)), 2)*F33</f>
        <v>0</v>
      </c>
      <c r="N33" s="257"/>
      <c r="O33" s="257"/>
      <c r="P33" s="257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43</v>
      </c>
      <c r="F34" s="45">
        <v>0.2</v>
      </c>
      <c r="G34" s="125" t="s">
        <v>41</v>
      </c>
      <c r="H34" s="263">
        <f>(SUM(BG94:BG101)+SUM(BG119:BG158))</f>
        <v>0</v>
      </c>
      <c r="I34" s="257"/>
      <c r="J34" s="257"/>
      <c r="K34" s="38"/>
      <c r="L34" s="38"/>
      <c r="M34" s="263">
        <v>0</v>
      </c>
      <c r="N34" s="257"/>
      <c r="O34" s="257"/>
      <c r="P34" s="257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44</v>
      </c>
      <c r="F35" s="45">
        <v>0.2</v>
      </c>
      <c r="G35" s="125" t="s">
        <v>41</v>
      </c>
      <c r="H35" s="263">
        <f>(SUM(BH94:BH101)+SUM(BH119:BH158))</f>
        <v>0</v>
      </c>
      <c r="I35" s="257"/>
      <c r="J35" s="257"/>
      <c r="K35" s="38"/>
      <c r="L35" s="38"/>
      <c r="M35" s="263">
        <v>0</v>
      </c>
      <c r="N35" s="257"/>
      <c r="O35" s="257"/>
      <c r="P35" s="257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45</v>
      </c>
      <c r="F36" s="45">
        <v>0</v>
      </c>
      <c r="G36" s="125" t="s">
        <v>41</v>
      </c>
      <c r="H36" s="263">
        <f>(SUM(BI94:BI101)+SUM(BI119:BI158))</f>
        <v>0</v>
      </c>
      <c r="I36" s="257"/>
      <c r="J36" s="257"/>
      <c r="K36" s="38"/>
      <c r="L36" s="38"/>
      <c r="M36" s="263">
        <v>0</v>
      </c>
      <c r="N36" s="257"/>
      <c r="O36" s="257"/>
      <c r="P36" s="257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20"/>
      <c r="D38" s="126" t="s">
        <v>46</v>
      </c>
      <c r="E38" s="81"/>
      <c r="F38" s="81"/>
      <c r="G38" s="127" t="s">
        <v>47</v>
      </c>
      <c r="H38" s="128" t="s">
        <v>48</v>
      </c>
      <c r="I38" s="81"/>
      <c r="J38" s="81"/>
      <c r="K38" s="81"/>
      <c r="L38" s="264">
        <f>SUM(M30:M36)</f>
        <v>0</v>
      </c>
      <c r="M38" s="264"/>
      <c r="N38" s="264"/>
      <c r="O38" s="264"/>
      <c r="P38" s="265"/>
      <c r="Q38" s="120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7"/>
      <c r="C50" s="38"/>
      <c r="D50" s="52" t="s">
        <v>49</v>
      </c>
      <c r="E50" s="53"/>
      <c r="F50" s="53"/>
      <c r="G50" s="53"/>
      <c r="H50" s="54"/>
      <c r="I50" s="38"/>
      <c r="J50" s="52" t="s">
        <v>50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 ht="15">
      <c r="B59" s="37"/>
      <c r="C59" s="38"/>
      <c r="D59" s="57" t="s">
        <v>51</v>
      </c>
      <c r="E59" s="58"/>
      <c r="F59" s="58"/>
      <c r="G59" s="59" t="s">
        <v>52</v>
      </c>
      <c r="H59" s="60"/>
      <c r="I59" s="38"/>
      <c r="J59" s="57" t="s">
        <v>51</v>
      </c>
      <c r="K59" s="58"/>
      <c r="L59" s="58"/>
      <c r="M59" s="58"/>
      <c r="N59" s="59" t="s">
        <v>52</v>
      </c>
      <c r="O59" s="58"/>
      <c r="P59" s="60"/>
      <c r="Q59" s="38"/>
      <c r="R59" s="39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7"/>
      <c r="C61" s="38"/>
      <c r="D61" s="52" t="s">
        <v>53</v>
      </c>
      <c r="E61" s="53"/>
      <c r="F61" s="53"/>
      <c r="G61" s="53"/>
      <c r="H61" s="54"/>
      <c r="I61" s="38"/>
      <c r="J61" s="52" t="s">
        <v>54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21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21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21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21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21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21" s="1" customFormat="1" ht="15">
      <c r="B70" s="37"/>
      <c r="C70" s="38"/>
      <c r="D70" s="57" t="s">
        <v>51</v>
      </c>
      <c r="E70" s="58"/>
      <c r="F70" s="58"/>
      <c r="G70" s="59" t="s">
        <v>52</v>
      </c>
      <c r="H70" s="60"/>
      <c r="I70" s="38"/>
      <c r="J70" s="57" t="s">
        <v>51</v>
      </c>
      <c r="K70" s="58"/>
      <c r="L70" s="58"/>
      <c r="M70" s="58"/>
      <c r="N70" s="59" t="s">
        <v>52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>
      <c r="B76" s="37"/>
      <c r="C76" s="210" t="s">
        <v>126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39"/>
      <c r="T76" s="132"/>
      <c r="U76" s="132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2"/>
      <c r="U77" s="132"/>
    </row>
    <row r="78" spans="2:21" s="1" customFormat="1" ht="30" customHeight="1">
      <c r="B78" s="37"/>
      <c r="C78" s="32" t="s">
        <v>17</v>
      </c>
      <c r="D78" s="38"/>
      <c r="E78" s="38"/>
      <c r="F78" s="255" t="str">
        <f>F6</f>
        <v>Obnova kultúrneho domu Zrkadlový Háj v Petržalke</v>
      </c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38"/>
      <c r="R78" s="39"/>
      <c r="T78" s="132"/>
      <c r="U78" s="132"/>
    </row>
    <row r="79" spans="2:21" s="1" customFormat="1" ht="36.950000000000003" customHeight="1">
      <c r="B79" s="37"/>
      <c r="C79" s="71" t="s">
        <v>114</v>
      </c>
      <c r="D79" s="38"/>
      <c r="E79" s="38"/>
      <c r="F79" s="230" t="str">
        <f>F7</f>
        <v>2a - Zateplenie časti fasády na streche</v>
      </c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38"/>
      <c r="R79" s="39"/>
      <c r="T79" s="132"/>
      <c r="U79" s="132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2"/>
      <c r="U80" s="132"/>
    </row>
    <row r="81" spans="2:65" s="1" customFormat="1" ht="18" customHeight="1">
      <c r="B81" s="37"/>
      <c r="C81" s="32" t="s">
        <v>22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24</v>
      </c>
      <c r="L81" s="38"/>
      <c r="M81" s="259">
        <f>IF(O9="","",O9)</f>
        <v>0</v>
      </c>
      <c r="N81" s="259"/>
      <c r="O81" s="259"/>
      <c r="P81" s="259"/>
      <c r="Q81" s="38"/>
      <c r="R81" s="39"/>
      <c r="T81" s="132"/>
      <c r="U81" s="132"/>
    </row>
    <row r="82" spans="2:65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2"/>
      <c r="U82" s="132"/>
    </row>
    <row r="83" spans="2:65" s="1" customFormat="1" ht="15">
      <c r="B83" s="37"/>
      <c r="C83" s="32" t="s">
        <v>25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30</v>
      </c>
      <c r="L83" s="38"/>
      <c r="M83" s="214" t="str">
        <f>E18</f>
        <v xml:space="preserve"> </v>
      </c>
      <c r="N83" s="214"/>
      <c r="O83" s="214"/>
      <c r="P83" s="214"/>
      <c r="Q83" s="214"/>
      <c r="R83" s="39"/>
      <c r="T83" s="132"/>
      <c r="U83" s="132"/>
    </row>
    <row r="84" spans="2:65" s="1" customFormat="1" ht="14.45" customHeight="1">
      <c r="B84" s="37"/>
      <c r="C84" s="32" t="s">
        <v>28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33</v>
      </c>
      <c r="L84" s="38"/>
      <c r="M84" s="214" t="str">
        <f>E21</f>
        <v>Ing. Dana Vavrincová</v>
      </c>
      <c r="N84" s="214"/>
      <c r="O84" s="214"/>
      <c r="P84" s="214"/>
      <c r="Q84" s="214"/>
      <c r="R84" s="39"/>
      <c r="T84" s="132"/>
      <c r="U84" s="132"/>
    </row>
    <row r="85" spans="2:65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2"/>
      <c r="U85" s="132"/>
    </row>
    <row r="86" spans="2:65" s="1" customFormat="1" ht="29.25" customHeight="1">
      <c r="B86" s="37"/>
      <c r="C86" s="266" t="s">
        <v>127</v>
      </c>
      <c r="D86" s="267"/>
      <c r="E86" s="267"/>
      <c r="F86" s="267"/>
      <c r="G86" s="267"/>
      <c r="H86" s="120"/>
      <c r="I86" s="120"/>
      <c r="J86" s="120"/>
      <c r="K86" s="120"/>
      <c r="L86" s="120"/>
      <c r="M86" s="120"/>
      <c r="N86" s="266" t="s">
        <v>128</v>
      </c>
      <c r="O86" s="267"/>
      <c r="P86" s="267"/>
      <c r="Q86" s="267"/>
      <c r="R86" s="39"/>
      <c r="T86" s="132"/>
      <c r="U86" s="132"/>
    </row>
    <row r="87" spans="2:65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2"/>
      <c r="U87" s="132"/>
    </row>
    <row r="88" spans="2:65" s="1" customFormat="1" ht="29.25" customHeight="1">
      <c r="B88" s="37"/>
      <c r="C88" s="133" t="s">
        <v>129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54">
        <f>N119</f>
        <v>0</v>
      </c>
      <c r="O88" s="268"/>
      <c r="P88" s="268"/>
      <c r="Q88" s="268"/>
      <c r="R88" s="39"/>
      <c r="T88" s="132"/>
      <c r="U88" s="132"/>
      <c r="AU88" s="20" t="s">
        <v>130</v>
      </c>
    </row>
    <row r="89" spans="2:65" s="6" customFormat="1" ht="24.95" customHeight="1">
      <c r="B89" s="134"/>
      <c r="C89" s="135"/>
      <c r="D89" s="136" t="s">
        <v>131</v>
      </c>
      <c r="E89" s="135"/>
      <c r="F89" s="135"/>
      <c r="G89" s="135"/>
      <c r="H89" s="135"/>
      <c r="I89" s="135"/>
      <c r="J89" s="135"/>
      <c r="K89" s="135"/>
      <c r="L89" s="135"/>
      <c r="M89" s="135"/>
      <c r="N89" s="269">
        <f>N120</f>
        <v>0</v>
      </c>
      <c r="O89" s="270"/>
      <c r="P89" s="270"/>
      <c r="Q89" s="270"/>
      <c r="R89" s="137"/>
      <c r="T89" s="138"/>
      <c r="U89" s="138"/>
    </row>
    <row r="90" spans="2:65" s="7" customFormat="1" ht="19.899999999999999" customHeight="1">
      <c r="B90" s="139"/>
      <c r="C90" s="140"/>
      <c r="D90" s="108" t="s">
        <v>400</v>
      </c>
      <c r="E90" s="140"/>
      <c r="F90" s="140"/>
      <c r="G90" s="140"/>
      <c r="H90" s="140"/>
      <c r="I90" s="140"/>
      <c r="J90" s="140"/>
      <c r="K90" s="140"/>
      <c r="L90" s="140"/>
      <c r="M90" s="140"/>
      <c r="N90" s="247">
        <f>N121</f>
        <v>0</v>
      </c>
      <c r="O90" s="271"/>
      <c r="P90" s="271"/>
      <c r="Q90" s="271"/>
      <c r="R90" s="141"/>
      <c r="T90" s="142"/>
      <c r="U90" s="142"/>
    </row>
    <row r="91" spans="2:65" s="7" customFormat="1" ht="19.899999999999999" customHeight="1">
      <c r="B91" s="139"/>
      <c r="C91" s="140"/>
      <c r="D91" s="108" t="s">
        <v>401</v>
      </c>
      <c r="E91" s="140"/>
      <c r="F91" s="140"/>
      <c r="G91" s="140"/>
      <c r="H91" s="140"/>
      <c r="I91" s="140"/>
      <c r="J91" s="140"/>
      <c r="K91" s="140"/>
      <c r="L91" s="140"/>
      <c r="M91" s="140"/>
      <c r="N91" s="247">
        <f>N135</f>
        <v>0</v>
      </c>
      <c r="O91" s="271"/>
      <c r="P91" s="271"/>
      <c r="Q91" s="271"/>
      <c r="R91" s="141"/>
      <c r="T91" s="142"/>
      <c r="U91" s="142"/>
    </row>
    <row r="92" spans="2:65" s="7" customFormat="1" ht="19.899999999999999" customHeight="1">
      <c r="B92" s="139"/>
      <c r="C92" s="140"/>
      <c r="D92" s="108" t="s">
        <v>402</v>
      </c>
      <c r="E92" s="140"/>
      <c r="F92" s="140"/>
      <c r="G92" s="140"/>
      <c r="H92" s="140"/>
      <c r="I92" s="140"/>
      <c r="J92" s="140"/>
      <c r="K92" s="140"/>
      <c r="L92" s="140"/>
      <c r="M92" s="140"/>
      <c r="N92" s="247">
        <f>N157</f>
        <v>0</v>
      </c>
      <c r="O92" s="271"/>
      <c r="P92" s="271"/>
      <c r="Q92" s="271"/>
      <c r="R92" s="141"/>
      <c r="T92" s="142"/>
      <c r="U92" s="142"/>
    </row>
    <row r="93" spans="2:65" s="1" customFormat="1" ht="21.75" customHeigh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9"/>
      <c r="T93" s="132"/>
      <c r="U93" s="132"/>
    </row>
    <row r="94" spans="2:65" s="1" customFormat="1" ht="29.25" customHeight="1">
      <c r="B94" s="37"/>
      <c r="C94" s="133" t="s">
        <v>140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268">
        <f>ROUND(N95+N96+N97+N98+N99+N100,2)</f>
        <v>0</v>
      </c>
      <c r="O94" s="272"/>
      <c r="P94" s="272"/>
      <c r="Q94" s="272"/>
      <c r="R94" s="39"/>
      <c r="T94" s="143"/>
      <c r="U94" s="144" t="s">
        <v>39</v>
      </c>
    </row>
    <row r="95" spans="2:65" s="1" customFormat="1" ht="18" customHeight="1">
      <c r="B95" s="37"/>
      <c r="C95" s="38"/>
      <c r="D95" s="251" t="s">
        <v>141</v>
      </c>
      <c r="E95" s="252"/>
      <c r="F95" s="252"/>
      <c r="G95" s="252"/>
      <c r="H95" s="252"/>
      <c r="I95" s="38"/>
      <c r="J95" s="38"/>
      <c r="K95" s="38"/>
      <c r="L95" s="38"/>
      <c r="M95" s="38"/>
      <c r="N95" s="246">
        <f>ROUND(N88*T95,2)</f>
        <v>0</v>
      </c>
      <c r="O95" s="247"/>
      <c r="P95" s="247"/>
      <c r="Q95" s="247"/>
      <c r="R95" s="39"/>
      <c r="S95" s="145"/>
      <c r="T95" s="146"/>
      <c r="U95" s="147" t="s">
        <v>42</v>
      </c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9" t="s">
        <v>142</v>
      </c>
      <c r="AZ95" s="148"/>
      <c r="BA95" s="148"/>
      <c r="BB95" s="148"/>
      <c r="BC95" s="148"/>
      <c r="BD95" s="148"/>
      <c r="BE95" s="150">
        <f t="shared" ref="BE95:BE100" si="0">IF(U95="základná",N95,0)</f>
        <v>0</v>
      </c>
      <c r="BF95" s="150">
        <f t="shared" ref="BF95:BF100" si="1">IF(U95="znížená",N95,0)</f>
        <v>0</v>
      </c>
      <c r="BG95" s="150">
        <f t="shared" ref="BG95:BG100" si="2">IF(U95="zákl. prenesená",N95,0)</f>
        <v>0</v>
      </c>
      <c r="BH95" s="150">
        <f t="shared" ref="BH95:BH100" si="3">IF(U95="zníž. prenesená",N95,0)</f>
        <v>0</v>
      </c>
      <c r="BI95" s="150">
        <f t="shared" ref="BI95:BI100" si="4">IF(U95="nulová",N95,0)</f>
        <v>0</v>
      </c>
      <c r="BJ95" s="149" t="s">
        <v>104</v>
      </c>
      <c r="BK95" s="148"/>
      <c r="BL95" s="148"/>
      <c r="BM95" s="148"/>
    </row>
    <row r="96" spans="2:65" s="1" customFormat="1" ht="18" customHeight="1">
      <c r="B96" s="37"/>
      <c r="C96" s="38"/>
      <c r="D96" s="251" t="s">
        <v>143</v>
      </c>
      <c r="E96" s="252"/>
      <c r="F96" s="252"/>
      <c r="G96" s="252"/>
      <c r="H96" s="252"/>
      <c r="I96" s="38"/>
      <c r="J96" s="38"/>
      <c r="K96" s="38"/>
      <c r="L96" s="38"/>
      <c r="M96" s="38"/>
      <c r="N96" s="246">
        <f>ROUND(N88*T96,2)</f>
        <v>0</v>
      </c>
      <c r="O96" s="247"/>
      <c r="P96" s="247"/>
      <c r="Q96" s="247"/>
      <c r="R96" s="39"/>
      <c r="S96" s="145"/>
      <c r="T96" s="146"/>
      <c r="U96" s="147" t="s">
        <v>42</v>
      </c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9" t="s">
        <v>142</v>
      </c>
      <c r="AZ96" s="148"/>
      <c r="BA96" s="148"/>
      <c r="BB96" s="148"/>
      <c r="BC96" s="148"/>
      <c r="BD96" s="148"/>
      <c r="BE96" s="150">
        <f t="shared" si="0"/>
        <v>0</v>
      </c>
      <c r="BF96" s="150">
        <f t="shared" si="1"/>
        <v>0</v>
      </c>
      <c r="BG96" s="150">
        <f t="shared" si="2"/>
        <v>0</v>
      </c>
      <c r="BH96" s="150">
        <f t="shared" si="3"/>
        <v>0</v>
      </c>
      <c r="BI96" s="150">
        <f t="shared" si="4"/>
        <v>0</v>
      </c>
      <c r="BJ96" s="149" t="s">
        <v>104</v>
      </c>
      <c r="BK96" s="148"/>
      <c r="BL96" s="148"/>
      <c r="BM96" s="148"/>
    </row>
    <row r="97" spans="2:65" s="1" customFormat="1" ht="18" customHeight="1">
      <c r="B97" s="37"/>
      <c r="C97" s="38"/>
      <c r="D97" s="251" t="s">
        <v>144</v>
      </c>
      <c r="E97" s="252"/>
      <c r="F97" s="252"/>
      <c r="G97" s="252"/>
      <c r="H97" s="252"/>
      <c r="I97" s="38"/>
      <c r="J97" s="38"/>
      <c r="K97" s="38"/>
      <c r="L97" s="38"/>
      <c r="M97" s="38"/>
      <c r="N97" s="246">
        <f>ROUND(N88*T97,2)</f>
        <v>0</v>
      </c>
      <c r="O97" s="247"/>
      <c r="P97" s="247"/>
      <c r="Q97" s="247"/>
      <c r="R97" s="39"/>
      <c r="S97" s="145"/>
      <c r="T97" s="146"/>
      <c r="U97" s="147" t="s">
        <v>42</v>
      </c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9" t="s">
        <v>142</v>
      </c>
      <c r="AZ97" s="148"/>
      <c r="BA97" s="148"/>
      <c r="BB97" s="148"/>
      <c r="BC97" s="148"/>
      <c r="BD97" s="148"/>
      <c r="BE97" s="150">
        <f t="shared" si="0"/>
        <v>0</v>
      </c>
      <c r="BF97" s="150">
        <f t="shared" si="1"/>
        <v>0</v>
      </c>
      <c r="BG97" s="150">
        <f t="shared" si="2"/>
        <v>0</v>
      </c>
      <c r="BH97" s="150">
        <f t="shared" si="3"/>
        <v>0</v>
      </c>
      <c r="BI97" s="150">
        <f t="shared" si="4"/>
        <v>0</v>
      </c>
      <c r="BJ97" s="149" t="s">
        <v>104</v>
      </c>
      <c r="BK97" s="148"/>
      <c r="BL97" s="148"/>
      <c r="BM97" s="148"/>
    </row>
    <row r="98" spans="2:65" s="1" customFormat="1" ht="18" customHeight="1">
      <c r="B98" s="37"/>
      <c r="C98" s="38"/>
      <c r="D98" s="251" t="s">
        <v>145</v>
      </c>
      <c r="E98" s="252"/>
      <c r="F98" s="252"/>
      <c r="G98" s="252"/>
      <c r="H98" s="252"/>
      <c r="I98" s="38"/>
      <c r="J98" s="38"/>
      <c r="K98" s="38"/>
      <c r="L98" s="38"/>
      <c r="M98" s="38"/>
      <c r="N98" s="246">
        <f>ROUND(N88*T98,2)</f>
        <v>0</v>
      </c>
      <c r="O98" s="247"/>
      <c r="P98" s="247"/>
      <c r="Q98" s="247"/>
      <c r="R98" s="39"/>
      <c r="S98" s="145"/>
      <c r="T98" s="146"/>
      <c r="U98" s="147" t="s">
        <v>42</v>
      </c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9" t="s">
        <v>142</v>
      </c>
      <c r="AZ98" s="148"/>
      <c r="BA98" s="148"/>
      <c r="BB98" s="148"/>
      <c r="BC98" s="148"/>
      <c r="BD98" s="148"/>
      <c r="BE98" s="150">
        <f t="shared" si="0"/>
        <v>0</v>
      </c>
      <c r="BF98" s="150">
        <f t="shared" si="1"/>
        <v>0</v>
      </c>
      <c r="BG98" s="150">
        <f t="shared" si="2"/>
        <v>0</v>
      </c>
      <c r="BH98" s="150">
        <f t="shared" si="3"/>
        <v>0</v>
      </c>
      <c r="BI98" s="150">
        <f t="shared" si="4"/>
        <v>0</v>
      </c>
      <c r="BJ98" s="149" t="s">
        <v>104</v>
      </c>
      <c r="BK98" s="148"/>
      <c r="BL98" s="148"/>
      <c r="BM98" s="148"/>
    </row>
    <row r="99" spans="2:65" s="1" customFormat="1" ht="18" customHeight="1">
      <c r="B99" s="37"/>
      <c r="C99" s="38"/>
      <c r="D99" s="251" t="s">
        <v>146</v>
      </c>
      <c r="E99" s="252"/>
      <c r="F99" s="252"/>
      <c r="G99" s="252"/>
      <c r="H99" s="252"/>
      <c r="I99" s="38"/>
      <c r="J99" s="38"/>
      <c r="K99" s="38"/>
      <c r="L99" s="38"/>
      <c r="M99" s="38"/>
      <c r="N99" s="246">
        <f>ROUND(N88*T99,2)</f>
        <v>0</v>
      </c>
      <c r="O99" s="247"/>
      <c r="P99" s="247"/>
      <c r="Q99" s="247"/>
      <c r="R99" s="39"/>
      <c r="S99" s="145"/>
      <c r="T99" s="146"/>
      <c r="U99" s="147" t="s">
        <v>42</v>
      </c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9" t="s">
        <v>142</v>
      </c>
      <c r="AZ99" s="148"/>
      <c r="BA99" s="148"/>
      <c r="BB99" s="148"/>
      <c r="BC99" s="148"/>
      <c r="BD99" s="148"/>
      <c r="BE99" s="150">
        <f t="shared" si="0"/>
        <v>0</v>
      </c>
      <c r="BF99" s="150">
        <f t="shared" si="1"/>
        <v>0</v>
      </c>
      <c r="BG99" s="150">
        <f t="shared" si="2"/>
        <v>0</v>
      </c>
      <c r="BH99" s="150">
        <f t="shared" si="3"/>
        <v>0</v>
      </c>
      <c r="BI99" s="150">
        <f t="shared" si="4"/>
        <v>0</v>
      </c>
      <c r="BJ99" s="149" t="s">
        <v>104</v>
      </c>
      <c r="BK99" s="148"/>
      <c r="BL99" s="148"/>
      <c r="BM99" s="148"/>
    </row>
    <row r="100" spans="2:65" s="1" customFormat="1" ht="18" customHeight="1">
      <c r="B100" s="37"/>
      <c r="C100" s="38"/>
      <c r="D100" s="108" t="s">
        <v>147</v>
      </c>
      <c r="E100" s="38"/>
      <c r="F100" s="38"/>
      <c r="G100" s="38"/>
      <c r="H100" s="38"/>
      <c r="I100" s="38"/>
      <c r="J100" s="38"/>
      <c r="K100" s="38"/>
      <c r="L100" s="38"/>
      <c r="M100" s="38"/>
      <c r="N100" s="246">
        <f>ROUND(N88*T100,2)</f>
        <v>0</v>
      </c>
      <c r="O100" s="247"/>
      <c r="P100" s="247"/>
      <c r="Q100" s="247"/>
      <c r="R100" s="39"/>
      <c r="S100" s="145"/>
      <c r="T100" s="151"/>
      <c r="U100" s="152" t="s">
        <v>42</v>
      </c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9" t="s">
        <v>148</v>
      </c>
      <c r="AZ100" s="148"/>
      <c r="BA100" s="148"/>
      <c r="BB100" s="148"/>
      <c r="BC100" s="148"/>
      <c r="BD100" s="148"/>
      <c r="BE100" s="150">
        <f t="shared" si="0"/>
        <v>0</v>
      </c>
      <c r="BF100" s="150">
        <f t="shared" si="1"/>
        <v>0</v>
      </c>
      <c r="BG100" s="150">
        <f t="shared" si="2"/>
        <v>0</v>
      </c>
      <c r="BH100" s="150">
        <f t="shared" si="3"/>
        <v>0</v>
      </c>
      <c r="BI100" s="150">
        <f t="shared" si="4"/>
        <v>0</v>
      </c>
      <c r="BJ100" s="149" t="s">
        <v>104</v>
      </c>
      <c r="BK100" s="148"/>
      <c r="BL100" s="148"/>
      <c r="BM100" s="148"/>
    </row>
    <row r="101" spans="2:65" s="1" customForma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9"/>
      <c r="T101" s="132"/>
      <c r="U101" s="132"/>
    </row>
    <row r="102" spans="2:65" s="1" customFormat="1" ht="29.25" customHeight="1">
      <c r="B102" s="37"/>
      <c r="C102" s="119" t="s">
        <v>96</v>
      </c>
      <c r="D102" s="120"/>
      <c r="E102" s="120"/>
      <c r="F102" s="120"/>
      <c r="G102" s="120"/>
      <c r="H102" s="120"/>
      <c r="I102" s="120"/>
      <c r="J102" s="120"/>
      <c r="K102" s="120"/>
      <c r="L102" s="248">
        <f>ROUND(SUM(N88+N94),2)</f>
        <v>0</v>
      </c>
      <c r="M102" s="248"/>
      <c r="N102" s="248"/>
      <c r="O102" s="248"/>
      <c r="P102" s="248"/>
      <c r="Q102" s="248"/>
      <c r="R102" s="39"/>
      <c r="T102" s="132"/>
      <c r="U102" s="132"/>
    </row>
    <row r="103" spans="2:65" s="1" customFormat="1" ht="6.95" customHeight="1"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3"/>
      <c r="T103" s="132"/>
      <c r="U103" s="132"/>
    </row>
    <row r="107" spans="2:65" s="1" customFormat="1" ht="6.95" customHeight="1">
      <c r="B107" s="64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6"/>
    </row>
    <row r="108" spans="2:65" s="1" customFormat="1" ht="36.950000000000003" customHeight="1">
      <c r="B108" s="37"/>
      <c r="C108" s="210" t="s">
        <v>149</v>
      </c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39"/>
    </row>
    <row r="109" spans="2:65" s="1" customFormat="1" ht="6.95" customHeigh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9"/>
    </row>
    <row r="110" spans="2:65" s="1" customFormat="1" ht="30" customHeight="1">
      <c r="B110" s="37"/>
      <c r="C110" s="32" t="s">
        <v>17</v>
      </c>
      <c r="D110" s="38"/>
      <c r="E110" s="38"/>
      <c r="F110" s="255" t="str">
        <f>F6</f>
        <v>Obnova kultúrneho domu Zrkadlový Háj v Petržalke</v>
      </c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38"/>
      <c r="R110" s="39"/>
    </row>
    <row r="111" spans="2:65" s="1" customFormat="1" ht="36.950000000000003" customHeight="1">
      <c r="B111" s="37"/>
      <c r="C111" s="71" t="s">
        <v>114</v>
      </c>
      <c r="D111" s="38"/>
      <c r="E111" s="38"/>
      <c r="F111" s="230" t="str">
        <f>F7</f>
        <v>2a - Zateplenie časti fasády na streche</v>
      </c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38"/>
      <c r="R111" s="39"/>
    </row>
    <row r="112" spans="2:65" s="1" customFormat="1" ht="6.95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9"/>
    </row>
    <row r="113" spans="2:65" s="1" customFormat="1" ht="18" customHeight="1">
      <c r="B113" s="37"/>
      <c r="C113" s="32" t="s">
        <v>22</v>
      </c>
      <c r="D113" s="38"/>
      <c r="E113" s="38"/>
      <c r="F113" s="30" t="str">
        <f>F9</f>
        <v xml:space="preserve"> </v>
      </c>
      <c r="G113" s="38"/>
      <c r="H113" s="38"/>
      <c r="I113" s="38"/>
      <c r="J113" s="38"/>
      <c r="K113" s="32" t="s">
        <v>24</v>
      </c>
      <c r="L113" s="38"/>
      <c r="M113" s="259">
        <f>IF(O9="","",O9)</f>
        <v>0</v>
      </c>
      <c r="N113" s="259"/>
      <c r="O113" s="259"/>
      <c r="P113" s="259"/>
      <c r="Q113" s="38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15">
      <c r="B115" s="37"/>
      <c r="C115" s="32" t="s">
        <v>25</v>
      </c>
      <c r="D115" s="38"/>
      <c r="E115" s="38"/>
      <c r="F115" s="30" t="str">
        <f>E12</f>
        <v xml:space="preserve"> </v>
      </c>
      <c r="G115" s="38"/>
      <c r="H115" s="38"/>
      <c r="I115" s="38"/>
      <c r="J115" s="38"/>
      <c r="K115" s="32" t="s">
        <v>30</v>
      </c>
      <c r="L115" s="38"/>
      <c r="M115" s="214" t="str">
        <f>E18</f>
        <v xml:space="preserve"> </v>
      </c>
      <c r="N115" s="214"/>
      <c r="O115" s="214"/>
      <c r="P115" s="214"/>
      <c r="Q115" s="214"/>
      <c r="R115" s="39"/>
    </row>
    <row r="116" spans="2:65" s="1" customFormat="1" ht="14.45" customHeight="1">
      <c r="B116" s="37"/>
      <c r="C116" s="32" t="s">
        <v>28</v>
      </c>
      <c r="D116" s="38"/>
      <c r="E116" s="38"/>
      <c r="F116" s="30" t="str">
        <f>IF(E15="","",E15)</f>
        <v>Vyplň údaj</v>
      </c>
      <c r="G116" s="38"/>
      <c r="H116" s="38"/>
      <c r="I116" s="38"/>
      <c r="J116" s="38"/>
      <c r="K116" s="32" t="s">
        <v>33</v>
      </c>
      <c r="L116" s="38"/>
      <c r="M116" s="214" t="str">
        <f>E21</f>
        <v>Ing. Dana Vavrincová</v>
      </c>
      <c r="N116" s="214"/>
      <c r="O116" s="214"/>
      <c r="P116" s="214"/>
      <c r="Q116" s="214"/>
      <c r="R116" s="39"/>
    </row>
    <row r="117" spans="2:65" s="1" customFormat="1" ht="10.35" customHeigh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9"/>
    </row>
    <row r="118" spans="2:65" s="8" customFormat="1" ht="29.25" customHeight="1">
      <c r="B118" s="153"/>
      <c r="C118" s="154" t="s">
        <v>150</v>
      </c>
      <c r="D118" s="155" t="s">
        <v>151</v>
      </c>
      <c r="E118" s="155" t="s">
        <v>57</v>
      </c>
      <c r="F118" s="273" t="s">
        <v>152</v>
      </c>
      <c r="G118" s="273"/>
      <c r="H118" s="273"/>
      <c r="I118" s="273"/>
      <c r="J118" s="155" t="s">
        <v>153</v>
      </c>
      <c r="K118" s="155" t="s">
        <v>154</v>
      </c>
      <c r="L118" s="274" t="s">
        <v>155</v>
      </c>
      <c r="M118" s="274"/>
      <c r="N118" s="273" t="s">
        <v>128</v>
      </c>
      <c r="O118" s="273"/>
      <c r="P118" s="273"/>
      <c r="Q118" s="275"/>
      <c r="R118" s="156"/>
      <c r="T118" s="82" t="s">
        <v>156</v>
      </c>
      <c r="U118" s="83" t="s">
        <v>39</v>
      </c>
      <c r="V118" s="83" t="s">
        <v>157</v>
      </c>
      <c r="W118" s="83" t="s">
        <v>158</v>
      </c>
      <c r="X118" s="83" t="s">
        <v>159</v>
      </c>
      <c r="Y118" s="83" t="s">
        <v>160</v>
      </c>
      <c r="Z118" s="83" t="s">
        <v>161</v>
      </c>
      <c r="AA118" s="84" t="s">
        <v>162</v>
      </c>
    </row>
    <row r="119" spans="2:65" s="1" customFormat="1" ht="29.25" customHeight="1">
      <c r="B119" s="37"/>
      <c r="C119" s="86" t="s">
        <v>125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295">
        <f>BK119</f>
        <v>0</v>
      </c>
      <c r="O119" s="296"/>
      <c r="P119" s="296"/>
      <c r="Q119" s="296"/>
      <c r="R119" s="39"/>
      <c r="T119" s="85"/>
      <c r="U119" s="53"/>
      <c r="V119" s="53"/>
      <c r="W119" s="157">
        <f>W120+W159</f>
        <v>0</v>
      </c>
      <c r="X119" s="53"/>
      <c r="Y119" s="157">
        <f>Y120+Y159</f>
        <v>29.734305120000002</v>
      </c>
      <c r="Z119" s="53"/>
      <c r="AA119" s="158">
        <f>AA120+AA159</f>
        <v>1.8241000000000001</v>
      </c>
      <c r="AT119" s="20" t="s">
        <v>74</v>
      </c>
      <c r="AU119" s="20" t="s">
        <v>130</v>
      </c>
      <c r="BK119" s="159">
        <f>BK120+BK159</f>
        <v>0</v>
      </c>
    </row>
    <row r="120" spans="2:65" s="9" customFormat="1" ht="37.35" customHeight="1">
      <c r="B120" s="160"/>
      <c r="C120" s="161"/>
      <c r="D120" s="162" t="s">
        <v>131</v>
      </c>
      <c r="E120" s="162"/>
      <c r="F120" s="162"/>
      <c r="G120" s="162"/>
      <c r="H120" s="162"/>
      <c r="I120" s="162"/>
      <c r="J120" s="162"/>
      <c r="K120" s="162"/>
      <c r="L120" s="162"/>
      <c r="M120" s="162"/>
      <c r="N120" s="292">
        <f>BK120</f>
        <v>0</v>
      </c>
      <c r="O120" s="293"/>
      <c r="P120" s="293"/>
      <c r="Q120" s="293"/>
      <c r="R120" s="163"/>
      <c r="T120" s="164"/>
      <c r="U120" s="161"/>
      <c r="V120" s="161"/>
      <c r="W120" s="165">
        <f>W121+W135+W157</f>
        <v>0</v>
      </c>
      <c r="X120" s="161"/>
      <c r="Y120" s="165">
        <f>Y121+Y135+Y157</f>
        <v>29.734305120000002</v>
      </c>
      <c r="Z120" s="161"/>
      <c r="AA120" s="166">
        <f>AA121+AA135+AA157</f>
        <v>1.8241000000000001</v>
      </c>
      <c r="AR120" s="167" t="s">
        <v>83</v>
      </c>
      <c r="AT120" s="168" t="s">
        <v>74</v>
      </c>
      <c r="AU120" s="168" t="s">
        <v>75</v>
      </c>
      <c r="AY120" s="167" t="s">
        <v>163</v>
      </c>
      <c r="BK120" s="169">
        <f>BK121+BK135+BK157</f>
        <v>0</v>
      </c>
    </row>
    <row r="121" spans="2:65" s="9" customFormat="1" ht="19.899999999999999" customHeight="1">
      <c r="B121" s="160"/>
      <c r="C121" s="161"/>
      <c r="D121" s="170" t="s">
        <v>400</v>
      </c>
      <c r="E121" s="170"/>
      <c r="F121" s="170"/>
      <c r="G121" s="170"/>
      <c r="H121" s="170"/>
      <c r="I121" s="170"/>
      <c r="J121" s="170"/>
      <c r="K121" s="170"/>
      <c r="L121" s="170"/>
      <c r="M121" s="170"/>
      <c r="N121" s="297">
        <f>BK121</f>
        <v>0</v>
      </c>
      <c r="O121" s="298"/>
      <c r="P121" s="298"/>
      <c r="Q121" s="298"/>
      <c r="R121" s="163"/>
      <c r="T121" s="164"/>
      <c r="U121" s="161"/>
      <c r="V121" s="161"/>
      <c r="W121" s="165">
        <f>SUM(W122:W134)</f>
        <v>0</v>
      </c>
      <c r="X121" s="161"/>
      <c r="Y121" s="165">
        <f>SUM(Y122:Y134)</f>
        <v>8.0187436000000005</v>
      </c>
      <c r="Z121" s="161"/>
      <c r="AA121" s="166">
        <f>SUM(AA122:AA134)</f>
        <v>0</v>
      </c>
      <c r="AR121" s="167" t="s">
        <v>83</v>
      </c>
      <c r="AT121" s="168" t="s">
        <v>74</v>
      </c>
      <c r="AU121" s="168" t="s">
        <v>83</v>
      </c>
      <c r="AY121" s="167" t="s">
        <v>163</v>
      </c>
      <c r="BK121" s="169">
        <f>SUM(BK122:BK134)</f>
        <v>0</v>
      </c>
    </row>
    <row r="122" spans="2:65" s="1" customFormat="1" ht="44.25" customHeight="1">
      <c r="B122" s="37"/>
      <c r="C122" s="171" t="s">
        <v>83</v>
      </c>
      <c r="D122" s="171" t="s">
        <v>164</v>
      </c>
      <c r="E122" s="172" t="s">
        <v>403</v>
      </c>
      <c r="F122" s="276" t="s">
        <v>404</v>
      </c>
      <c r="G122" s="276"/>
      <c r="H122" s="276"/>
      <c r="I122" s="276"/>
      <c r="J122" s="173" t="s">
        <v>191</v>
      </c>
      <c r="K122" s="174">
        <v>364.82</v>
      </c>
      <c r="L122" s="277">
        <v>0</v>
      </c>
      <c r="M122" s="278"/>
      <c r="N122" s="279">
        <f>ROUND(L122*K122,3)</f>
        <v>0</v>
      </c>
      <c r="O122" s="279"/>
      <c r="P122" s="279"/>
      <c r="Q122" s="279"/>
      <c r="R122" s="39"/>
      <c r="T122" s="176" t="s">
        <v>20</v>
      </c>
      <c r="U122" s="46" t="s">
        <v>42</v>
      </c>
      <c r="V122" s="38"/>
      <c r="W122" s="177">
        <f>V122*K122</f>
        <v>0</v>
      </c>
      <c r="X122" s="177">
        <v>7.2399999999999999E-3</v>
      </c>
      <c r="Y122" s="177">
        <f>X122*K122</f>
        <v>2.6412968000000001</v>
      </c>
      <c r="Z122" s="177">
        <v>0</v>
      </c>
      <c r="AA122" s="178">
        <f>Z122*K122</f>
        <v>0</v>
      </c>
      <c r="AR122" s="20" t="s">
        <v>168</v>
      </c>
      <c r="AT122" s="20" t="s">
        <v>164</v>
      </c>
      <c r="AU122" s="20" t="s">
        <v>104</v>
      </c>
      <c r="AY122" s="20" t="s">
        <v>163</v>
      </c>
      <c r="BE122" s="112">
        <f>IF(U122="základná",N122,0)</f>
        <v>0</v>
      </c>
      <c r="BF122" s="112">
        <f>IF(U122="znížená",N122,0)</f>
        <v>0</v>
      </c>
      <c r="BG122" s="112">
        <f>IF(U122="zákl. prenesená",N122,0)</f>
        <v>0</v>
      </c>
      <c r="BH122" s="112">
        <f>IF(U122="zníž. prenesená",N122,0)</f>
        <v>0</v>
      </c>
      <c r="BI122" s="112">
        <f>IF(U122="nulová",N122,0)</f>
        <v>0</v>
      </c>
      <c r="BJ122" s="20" t="s">
        <v>104</v>
      </c>
      <c r="BK122" s="179">
        <f>ROUND(L122*K122,3)</f>
        <v>0</v>
      </c>
      <c r="BL122" s="20" t="s">
        <v>168</v>
      </c>
      <c r="BM122" s="20" t="s">
        <v>405</v>
      </c>
    </row>
    <row r="123" spans="2:65" s="10" customFormat="1" ht="22.5" customHeight="1">
      <c r="B123" s="180"/>
      <c r="C123" s="181"/>
      <c r="D123" s="181"/>
      <c r="E123" s="182" t="s">
        <v>20</v>
      </c>
      <c r="F123" s="280" t="s">
        <v>394</v>
      </c>
      <c r="G123" s="281"/>
      <c r="H123" s="281"/>
      <c r="I123" s="281"/>
      <c r="J123" s="181"/>
      <c r="K123" s="183">
        <v>364.82</v>
      </c>
      <c r="L123" s="181"/>
      <c r="M123" s="181"/>
      <c r="N123" s="181"/>
      <c r="O123" s="181"/>
      <c r="P123" s="181"/>
      <c r="Q123" s="181"/>
      <c r="R123" s="184"/>
      <c r="T123" s="185"/>
      <c r="U123" s="181"/>
      <c r="V123" s="181"/>
      <c r="W123" s="181"/>
      <c r="X123" s="181"/>
      <c r="Y123" s="181"/>
      <c r="Z123" s="181"/>
      <c r="AA123" s="186"/>
      <c r="AT123" s="187" t="s">
        <v>194</v>
      </c>
      <c r="AU123" s="187" t="s">
        <v>104</v>
      </c>
      <c r="AV123" s="10" t="s">
        <v>104</v>
      </c>
      <c r="AW123" s="10" t="s">
        <v>31</v>
      </c>
      <c r="AX123" s="10" t="s">
        <v>75</v>
      </c>
      <c r="AY123" s="187" t="s">
        <v>163</v>
      </c>
    </row>
    <row r="124" spans="2:65" s="11" customFormat="1" ht="22.5" customHeight="1">
      <c r="B124" s="188"/>
      <c r="C124" s="189"/>
      <c r="D124" s="189"/>
      <c r="E124" s="190" t="s">
        <v>398</v>
      </c>
      <c r="F124" s="284" t="s">
        <v>202</v>
      </c>
      <c r="G124" s="285"/>
      <c r="H124" s="285"/>
      <c r="I124" s="285"/>
      <c r="J124" s="189"/>
      <c r="K124" s="191">
        <v>364.82</v>
      </c>
      <c r="L124" s="189"/>
      <c r="M124" s="189"/>
      <c r="N124" s="189"/>
      <c r="O124" s="189"/>
      <c r="P124" s="189"/>
      <c r="Q124" s="189"/>
      <c r="R124" s="192"/>
      <c r="T124" s="193"/>
      <c r="U124" s="189"/>
      <c r="V124" s="189"/>
      <c r="W124" s="189"/>
      <c r="X124" s="189"/>
      <c r="Y124" s="189"/>
      <c r="Z124" s="189"/>
      <c r="AA124" s="194"/>
      <c r="AT124" s="195" t="s">
        <v>194</v>
      </c>
      <c r="AU124" s="195" t="s">
        <v>104</v>
      </c>
      <c r="AV124" s="11" t="s">
        <v>168</v>
      </c>
      <c r="AW124" s="11" t="s">
        <v>31</v>
      </c>
      <c r="AX124" s="11" t="s">
        <v>83</v>
      </c>
      <c r="AY124" s="195" t="s">
        <v>163</v>
      </c>
    </row>
    <row r="125" spans="2:65" s="1" customFormat="1" ht="44.25" customHeight="1">
      <c r="B125" s="37"/>
      <c r="C125" s="171" t="s">
        <v>104</v>
      </c>
      <c r="D125" s="171" t="s">
        <v>164</v>
      </c>
      <c r="E125" s="172" t="s">
        <v>406</v>
      </c>
      <c r="F125" s="276" t="s">
        <v>407</v>
      </c>
      <c r="G125" s="276"/>
      <c r="H125" s="276"/>
      <c r="I125" s="276"/>
      <c r="J125" s="173" t="s">
        <v>191</v>
      </c>
      <c r="K125" s="174">
        <v>364.82</v>
      </c>
      <c r="L125" s="277">
        <v>0</v>
      </c>
      <c r="M125" s="278"/>
      <c r="N125" s="279">
        <f>ROUND(L125*K125,3)</f>
        <v>0</v>
      </c>
      <c r="O125" s="279"/>
      <c r="P125" s="279"/>
      <c r="Q125" s="279"/>
      <c r="R125" s="39"/>
      <c r="T125" s="176" t="s">
        <v>20</v>
      </c>
      <c r="U125" s="46" t="s">
        <v>42</v>
      </c>
      <c r="V125" s="38"/>
      <c r="W125" s="177">
        <f>V125*K125</f>
        <v>0</v>
      </c>
      <c r="X125" s="177">
        <v>3.7799999999999999E-3</v>
      </c>
      <c r="Y125" s="177">
        <f>X125*K125</f>
        <v>1.3790195999999999</v>
      </c>
      <c r="Z125" s="177">
        <v>0</v>
      </c>
      <c r="AA125" s="178">
        <f>Z125*K125</f>
        <v>0</v>
      </c>
      <c r="AR125" s="20" t="s">
        <v>168</v>
      </c>
      <c r="AT125" s="20" t="s">
        <v>164</v>
      </c>
      <c r="AU125" s="20" t="s">
        <v>104</v>
      </c>
      <c r="AY125" s="20" t="s">
        <v>163</v>
      </c>
      <c r="BE125" s="112">
        <f>IF(U125="základná",N125,0)</f>
        <v>0</v>
      </c>
      <c r="BF125" s="112">
        <f>IF(U125="znížená",N125,0)</f>
        <v>0</v>
      </c>
      <c r="BG125" s="112">
        <f>IF(U125="zákl. prenesená",N125,0)</f>
        <v>0</v>
      </c>
      <c r="BH125" s="112">
        <f>IF(U125="zníž. prenesená",N125,0)</f>
        <v>0</v>
      </c>
      <c r="BI125" s="112">
        <f>IF(U125="nulová",N125,0)</f>
        <v>0</v>
      </c>
      <c r="BJ125" s="20" t="s">
        <v>104</v>
      </c>
      <c r="BK125" s="179">
        <f>ROUND(L125*K125,3)</f>
        <v>0</v>
      </c>
      <c r="BL125" s="20" t="s">
        <v>168</v>
      </c>
      <c r="BM125" s="20" t="s">
        <v>408</v>
      </c>
    </row>
    <row r="126" spans="2:65" s="10" customFormat="1" ht="22.5" customHeight="1">
      <c r="B126" s="180"/>
      <c r="C126" s="181"/>
      <c r="D126" s="181"/>
      <c r="E126" s="182" t="s">
        <v>20</v>
      </c>
      <c r="F126" s="280" t="s">
        <v>394</v>
      </c>
      <c r="G126" s="281"/>
      <c r="H126" s="281"/>
      <c r="I126" s="281"/>
      <c r="J126" s="181"/>
      <c r="K126" s="183">
        <v>364.82</v>
      </c>
      <c r="L126" s="181"/>
      <c r="M126" s="181"/>
      <c r="N126" s="181"/>
      <c r="O126" s="181"/>
      <c r="P126" s="181"/>
      <c r="Q126" s="181"/>
      <c r="R126" s="184"/>
      <c r="T126" s="185"/>
      <c r="U126" s="181"/>
      <c r="V126" s="181"/>
      <c r="W126" s="181"/>
      <c r="X126" s="181"/>
      <c r="Y126" s="181"/>
      <c r="Z126" s="181"/>
      <c r="AA126" s="186"/>
      <c r="AT126" s="187" t="s">
        <v>194</v>
      </c>
      <c r="AU126" s="187" t="s">
        <v>104</v>
      </c>
      <c r="AV126" s="10" t="s">
        <v>104</v>
      </c>
      <c r="AW126" s="10" t="s">
        <v>31</v>
      </c>
      <c r="AX126" s="10" t="s">
        <v>75</v>
      </c>
      <c r="AY126" s="187" t="s">
        <v>163</v>
      </c>
    </row>
    <row r="127" spans="2:65" s="11" customFormat="1" ht="22.5" customHeight="1">
      <c r="B127" s="188"/>
      <c r="C127" s="189"/>
      <c r="D127" s="189"/>
      <c r="E127" s="190" t="s">
        <v>20</v>
      </c>
      <c r="F127" s="284" t="s">
        <v>202</v>
      </c>
      <c r="G127" s="285"/>
      <c r="H127" s="285"/>
      <c r="I127" s="285"/>
      <c r="J127" s="189"/>
      <c r="K127" s="191">
        <v>364.82</v>
      </c>
      <c r="L127" s="189"/>
      <c r="M127" s="189"/>
      <c r="N127" s="189"/>
      <c r="O127" s="189"/>
      <c r="P127" s="189"/>
      <c r="Q127" s="189"/>
      <c r="R127" s="192"/>
      <c r="T127" s="193"/>
      <c r="U127" s="189"/>
      <c r="V127" s="189"/>
      <c r="W127" s="189"/>
      <c r="X127" s="189"/>
      <c r="Y127" s="189"/>
      <c r="Z127" s="189"/>
      <c r="AA127" s="194"/>
      <c r="AT127" s="195" t="s">
        <v>194</v>
      </c>
      <c r="AU127" s="195" t="s">
        <v>104</v>
      </c>
      <c r="AV127" s="11" t="s">
        <v>168</v>
      </c>
      <c r="AW127" s="11" t="s">
        <v>31</v>
      </c>
      <c r="AX127" s="11" t="s">
        <v>83</v>
      </c>
      <c r="AY127" s="195" t="s">
        <v>163</v>
      </c>
    </row>
    <row r="128" spans="2:65" s="1" customFormat="1" ht="22.5" customHeight="1">
      <c r="B128" s="37"/>
      <c r="C128" s="171" t="s">
        <v>173</v>
      </c>
      <c r="D128" s="171" t="s">
        <v>164</v>
      </c>
      <c r="E128" s="172" t="s">
        <v>409</v>
      </c>
      <c r="F128" s="276" t="s">
        <v>410</v>
      </c>
      <c r="G128" s="276"/>
      <c r="H128" s="276"/>
      <c r="I128" s="276"/>
      <c r="J128" s="173" t="s">
        <v>191</v>
      </c>
      <c r="K128" s="174">
        <v>364.82</v>
      </c>
      <c r="L128" s="277">
        <v>0</v>
      </c>
      <c r="M128" s="278"/>
      <c r="N128" s="279">
        <f>ROUND(L128*K128,3)</f>
        <v>0</v>
      </c>
      <c r="O128" s="279"/>
      <c r="P128" s="279"/>
      <c r="Q128" s="279"/>
      <c r="R128" s="39"/>
      <c r="T128" s="176" t="s">
        <v>20</v>
      </c>
      <c r="U128" s="46" t="s">
        <v>42</v>
      </c>
      <c r="V128" s="38"/>
      <c r="W128" s="177">
        <f>V128*K128</f>
        <v>0</v>
      </c>
      <c r="X128" s="177">
        <v>0</v>
      </c>
      <c r="Y128" s="177">
        <f>X128*K128</f>
        <v>0</v>
      </c>
      <c r="Z128" s="177">
        <v>0</v>
      </c>
      <c r="AA128" s="178">
        <f>Z128*K128</f>
        <v>0</v>
      </c>
      <c r="AR128" s="20" t="s">
        <v>168</v>
      </c>
      <c r="AT128" s="20" t="s">
        <v>164</v>
      </c>
      <c r="AU128" s="20" t="s">
        <v>104</v>
      </c>
      <c r="AY128" s="20" t="s">
        <v>163</v>
      </c>
      <c r="BE128" s="112">
        <f>IF(U128="základná",N128,0)</f>
        <v>0</v>
      </c>
      <c r="BF128" s="112">
        <f>IF(U128="znížená",N128,0)</f>
        <v>0</v>
      </c>
      <c r="BG128" s="112">
        <f>IF(U128="zákl. prenesená",N128,0)</f>
        <v>0</v>
      </c>
      <c r="BH128" s="112">
        <f>IF(U128="zníž. prenesená",N128,0)</f>
        <v>0</v>
      </c>
      <c r="BI128" s="112">
        <f>IF(U128="nulová",N128,0)</f>
        <v>0</v>
      </c>
      <c r="BJ128" s="20" t="s">
        <v>104</v>
      </c>
      <c r="BK128" s="179">
        <f>ROUND(L128*K128,3)</f>
        <v>0</v>
      </c>
      <c r="BL128" s="20" t="s">
        <v>168</v>
      </c>
      <c r="BM128" s="20" t="s">
        <v>411</v>
      </c>
    </row>
    <row r="129" spans="2:65" s="10" customFormat="1" ht="22.5" customHeight="1">
      <c r="B129" s="180"/>
      <c r="C129" s="181"/>
      <c r="D129" s="181"/>
      <c r="E129" s="182" t="s">
        <v>20</v>
      </c>
      <c r="F129" s="280" t="s">
        <v>398</v>
      </c>
      <c r="G129" s="281"/>
      <c r="H129" s="281"/>
      <c r="I129" s="281"/>
      <c r="J129" s="181"/>
      <c r="K129" s="183">
        <v>364.82</v>
      </c>
      <c r="L129" s="181"/>
      <c r="M129" s="181"/>
      <c r="N129" s="181"/>
      <c r="O129" s="181"/>
      <c r="P129" s="181"/>
      <c r="Q129" s="181"/>
      <c r="R129" s="184"/>
      <c r="T129" s="185"/>
      <c r="U129" s="181"/>
      <c r="V129" s="181"/>
      <c r="W129" s="181"/>
      <c r="X129" s="181"/>
      <c r="Y129" s="181"/>
      <c r="Z129" s="181"/>
      <c r="AA129" s="186"/>
      <c r="AT129" s="187" t="s">
        <v>194</v>
      </c>
      <c r="AU129" s="187" t="s">
        <v>104</v>
      </c>
      <c r="AV129" s="10" t="s">
        <v>104</v>
      </c>
      <c r="AW129" s="10" t="s">
        <v>31</v>
      </c>
      <c r="AX129" s="10" t="s">
        <v>83</v>
      </c>
      <c r="AY129" s="187" t="s">
        <v>163</v>
      </c>
    </row>
    <row r="130" spans="2:65" s="1" customFormat="1" ht="44.25" customHeight="1">
      <c r="B130" s="37"/>
      <c r="C130" s="171" t="s">
        <v>168</v>
      </c>
      <c r="D130" s="171" t="s">
        <v>164</v>
      </c>
      <c r="E130" s="172" t="s">
        <v>412</v>
      </c>
      <c r="F130" s="276" t="s">
        <v>413</v>
      </c>
      <c r="G130" s="276"/>
      <c r="H130" s="276"/>
      <c r="I130" s="276"/>
      <c r="J130" s="173" t="s">
        <v>191</v>
      </c>
      <c r="K130" s="174">
        <v>364.82</v>
      </c>
      <c r="L130" s="277">
        <v>0</v>
      </c>
      <c r="M130" s="278"/>
      <c r="N130" s="279">
        <f>ROUND(L130*K130,3)</f>
        <v>0</v>
      </c>
      <c r="O130" s="279"/>
      <c r="P130" s="279"/>
      <c r="Q130" s="279"/>
      <c r="R130" s="39"/>
      <c r="T130" s="176" t="s">
        <v>20</v>
      </c>
      <c r="U130" s="46" t="s">
        <v>42</v>
      </c>
      <c r="V130" s="38"/>
      <c r="W130" s="177">
        <f>V130*K130</f>
        <v>0</v>
      </c>
      <c r="X130" s="177">
        <v>1.0959999999999999E-2</v>
      </c>
      <c r="Y130" s="177">
        <f>X130*K130</f>
        <v>3.9984271999999996</v>
      </c>
      <c r="Z130" s="177">
        <v>0</v>
      </c>
      <c r="AA130" s="178">
        <f>Z130*K130</f>
        <v>0</v>
      </c>
      <c r="AR130" s="20" t="s">
        <v>168</v>
      </c>
      <c r="AT130" s="20" t="s">
        <v>164</v>
      </c>
      <c r="AU130" s="20" t="s">
        <v>104</v>
      </c>
      <c r="AY130" s="20" t="s">
        <v>163</v>
      </c>
      <c r="BE130" s="112">
        <f>IF(U130="základná",N130,0)</f>
        <v>0</v>
      </c>
      <c r="BF130" s="112">
        <f>IF(U130="znížená",N130,0)</f>
        <v>0</v>
      </c>
      <c r="BG130" s="112">
        <f>IF(U130="zákl. prenesená",N130,0)</f>
        <v>0</v>
      </c>
      <c r="BH130" s="112">
        <f>IF(U130="zníž. prenesená",N130,0)</f>
        <v>0</v>
      </c>
      <c r="BI130" s="112">
        <f>IF(U130="nulová",N130,0)</f>
        <v>0</v>
      </c>
      <c r="BJ130" s="20" t="s">
        <v>104</v>
      </c>
      <c r="BK130" s="179">
        <f>ROUND(L130*K130,3)</f>
        <v>0</v>
      </c>
      <c r="BL130" s="20" t="s">
        <v>168</v>
      </c>
      <c r="BM130" s="20" t="s">
        <v>414</v>
      </c>
    </row>
    <row r="131" spans="2:65" s="10" customFormat="1" ht="22.5" customHeight="1">
      <c r="B131" s="180"/>
      <c r="C131" s="181"/>
      <c r="D131" s="181"/>
      <c r="E131" s="182" t="s">
        <v>20</v>
      </c>
      <c r="F131" s="280" t="s">
        <v>415</v>
      </c>
      <c r="G131" s="281"/>
      <c r="H131" s="281"/>
      <c r="I131" s="281"/>
      <c r="J131" s="181"/>
      <c r="K131" s="183">
        <v>364.82</v>
      </c>
      <c r="L131" s="181"/>
      <c r="M131" s="181"/>
      <c r="N131" s="181"/>
      <c r="O131" s="181"/>
      <c r="P131" s="181"/>
      <c r="Q131" s="181"/>
      <c r="R131" s="184"/>
      <c r="T131" s="185"/>
      <c r="U131" s="181"/>
      <c r="V131" s="181"/>
      <c r="W131" s="181"/>
      <c r="X131" s="181"/>
      <c r="Y131" s="181"/>
      <c r="Z131" s="181"/>
      <c r="AA131" s="186"/>
      <c r="AT131" s="187" t="s">
        <v>194</v>
      </c>
      <c r="AU131" s="187" t="s">
        <v>104</v>
      </c>
      <c r="AV131" s="10" t="s">
        <v>104</v>
      </c>
      <c r="AW131" s="10" t="s">
        <v>31</v>
      </c>
      <c r="AX131" s="10" t="s">
        <v>75</v>
      </c>
      <c r="AY131" s="187" t="s">
        <v>163</v>
      </c>
    </row>
    <row r="132" spans="2:65" s="10" customFormat="1" ht="22.5" customHeight="1">
      <c r="B132" s="180"/>
      <c r="C132" s="181"/>
      <c r="D132" s="181"/>
      <c r="E132" s="182" t="s">
        <v>20</v>
      </c>
      <c r="F132" s="282" t="s">
        <v>416</v>
      </c>
      <c r="G132" s="283"/>
      <c r="H132" s="283"/>
      <c r="I132" s="283"/>
      <c r="J132" s="181"/>
      <c r="K132" s="183">
        <v>0</v>
      </c>
      <c r="L132" s="181"/>
      <c r="M132" s="181"/>
      <c r="N132" s="181"/>
      <c r="O132" s="181"/>
      <c r="P132" s="181"/>
      <c r="Q132" s="181"/>
      <c r="R132" s="184"/>
      <c r="T132" s="185"/>
      <c r="U132" s="181"/>
      <c r="V132" s="181"/>
      <c r="W132" s="181"/>
      <c r="X132" s="181"/>
      <c r="Y132" s="181"/>
      <c r="Z132" s="181"/>
      <c r="AA132" s="186"/>
      <c r="AT132" s="187" t="s">
        <v>194</v>
      </c>
      <c r="AU132" s="187" t="s">
        <v>104</v>
      </c>
      <c r="AV132" s="10" t="s">
        <v>104</v>
      </c>
      <c r="AW132" s="10" t="s">
        <v>31</v>
      </c>
      <c r="AX132" s="10" t="s">
        <v>75</v>
      </c>
      <c r="AY132" s="187" t="s">
        <v>163</v>
      </c>
    </row>
    <row r="133" spans="2:65" s="12" customFormat="1" ht="31.5" customHeight="1">
      <c r="B133" s="200"/>
      <c r="C133" s="201"/>
      <c r="D133" s="201"/>
      <c r="E133" s="202" t="s">
        <v>20</v>
      </c>
      <c r="F133" s="290" t="s">
        <v>417</v>
      </c>
      <c r="G133" s="291"/>
      <c r="H133" s="291"/>
      <c r="I133" s="291"/>
      <c r="J133" s="201"/>
      <c r="K133" s="203">
        <v>364.82</v>
      </c>
      <c r="L133" s="201"/>
      <c r="M133" s="201"/>
      <c r="N133" s="201"/>
      <c r="O133" s="201"/>
      <c r="P133" s="201"/>
      <c r="Q133" s="201"/>
      <c r="R133" s="204"/>
      <c r="T133" s="205"/>
      <c r="U133" s="201"/>
      <c r="V133" s="201"/>
      <c r="W133" s="201"/>
      <c r="X133" s="201"/>
      <c r="Y133" s="201"/>
      <c r="Z133" s="201"/>
      <c r="AA133" s="206"/>
      <c r="AT133" s="207" t="s">
        <v>194</v>
      </c>
      <c r="AU133" s="207" t="s">
        <v>104</v>
      </c>
      <c r="AV133" s="12" t="s">
        <v>173</v>
      </c>
      <c r="AW133" s="12" t="s">
        <v>31</v>
      </c>
      <c r="AX133" s="12" t="s">
        <v>75</v>
      </c>
      <c r="AY133" s="207" t="s">
        <v>163</v>
      </c>
    </row>
    <row r="134" spans="2:65" s="11" customFormat="1" ht="22.5" customHeight="1">
      <c r="B134" s="188"/>
      <c r="C134" s="189"/>
      <c r="D134" s="189"/>
      <c r="E134" s="190" t="s">
        <v>394</v>
      </c>
      <c r="F134" s="284" t="s">
        <v>202</v>
      </c>
      <c r="G134" s="285"/>
      <c r="H134" s="285"/>
      <c r="I134" s="285"/>
      <c r="J134" s="189"/>
      <c r="K134" s="191">
        <v>364.82</v>
      </c>
      <c r="L134" s="189"/>
      <c r="M134" s="189"/>
      <c r="N134" s="189"/>
      <c r="O134" s="189"/>
      <c r="P134" s="189"/>
      <c r="Q134" s="189"/>
      <c r="R134" s="192"/>
      <c r="T134" s="193"/>
      <c r="U134" s="189"/>
      <c r="V134" s="189"/>
      <c r="W134" s="189"/>
      <c r="X134" s="189"/>
      <c r="Y134" s="189"/>
      <c r="Z134" s="189"/>
      <c r="AA134" s="194"/>
      <c r="AT134" s="195" t="s">
        <v>194</v>
      </c>
      <c r="AU134" s="195" t="s">
        <v>104</v>
      </c>
      <c r="AV134" s="11" t="s">
        <v>168</v>
      </c>
      <c r="AW134" s="11" t="s">
        <v>31</v>
      </c>
      <c r="AX134" s="11" t="s">
        <v>83</v>
      </c>
      <c r="AY134" s="195" t="s">
        <v>163</v>
      </c>
    </row>
    <row r="135" spans="2:65" s="9" customFormat="1" ht="29.85" customHeight="1">
      <c r="B135" s="160"/>
      <c r="C135" s="161"/>
      <c r="D135" s="170" t="s">
        <v>401</v>
      </c>
      <c r="E135" s="170"/>
      <c r="F135" s="170"/>
      <c r="G135" s="170"/>
      <c r="H135" s="170"/>
      <c r="I135" s="170"/>
      <c r="J135" s="170"/>
      <c r="K135" s="170"/>
      <c r="L135" s="170"/>
      <c r="M135" s="170"/>
      <c r="N135" s="297">
        <f>BK135</f>
        <v>0</v>
      </c>
      <c r="O135" s="298"/>
      <c r="P135" s="298"/>
      <c r="Q135" s="298"/>
      <c r="R135" s="163"/>
      <c r="T135" s="164"/>
      <c r="U135" s="161"/>
      <c r="V135" s="161"/>
      <c r="W135" s="165">
        <f>SUM(W136:W156)</f>
        <v>0</v>
      </c>
      <c r="X135" s="161"/>
      <c r="Y135" s="165">
        <f>SUM(Y136:Y156)</f>
        <v>21.715561520000001</v>
      </c>
      <c r="Z135" s="161"/>
      <c r="AA135" s="166">
        <f>SUM(AA136:AA156)</f>
        <v>1.8241000000000001</v>
      </c>
      <c r="AR135" s="167" t="s">
        <v>83</v>
      </c>
      <c r="AT135" s="168" t="s">
        <v>74</v>
      </c>
      <c r="AU135" s="168" t="s">
        <v>83</v>
      </c>
      <c r="AY135" s="167" t="s">
        <v>163</v>
      </c>
      <c r="BK135" s="169">
        <f>SUM(BK136:BK156)</f>
        <v>0</v>
      </c>
    </row>
    <row r="136" spans="2:65" s="1" customFormat="1" ht="31.5" customHeight="1">
      <c r="B136" s="37"/>
      <c r="C136" s="171" t="s">
        <v>180</v>
      </c>
      <c r="D136" s="171" t="s">
        <v>164</v>
      </c>
      <c r="E136" s="172" t="s">
        <v>418</v>
      </c>
      <c r="F136" s="276" t="s">
        <v>419</v>
      </c>
      <c r="G136" s="276"/>
      <c r="H136" s="276"/>
      <c r="I136" s="276"/>
      <c r="J136" s="173" t="s">
        <v>191</v>
      </c>
      <c r="K136" s="174">
        <v>421.97800000000001</v>
      </c>
      <c r="L136" s="277">
        <v>0</v>
      </c>
      <c r="M136" s="278"/>
      <c r="N136" s="279">
        <f>ROUND(L136*K136,3)</f>
        <v>0</v>
      </c>
      <c r="O136" s="279"/>
      <c r="P136" s="279"/>
      <c r="Q136" s="279"/>
      <c r="R136" s="39"/>
      <c r="T136" s="176" t="s">
        <v>20</v>
      </c>
      <c r="U136" s="46" t="s">
        <v>42</v>
      </c>
      <c r="V136" s="38"/>
      <c r="W136" s="177">
        <f>V136*K136</f>
        <v>0</v>
      </c>
      <c r="X136" s="177">
        <v>2.572E-2</v>
      </c>
      <c r="Y136" s="177">
        <f>X136*K136</f>
        <v>10.85327416</v>
      </c>
      <c r="Z136" s="177">
        <v>0</v>
      </c>
      <c r="AA136" s="178">
        <f>Z136*K136</f>
        <v>0</v>
      </c>
      <c r="AR136" s="20" t="s">
        <v>168</v>
      </c>
      <c r="AT136" s="20" t="s">
        <v>164</v>
      </c>
      <c r="AU136" s="20" t="s">
        <v>104</v>
      </c>
      <c r="AY136" s="20" t="s">
        <v>163</v>
      </c>
      <c r="BE136" s="112">
        <f>IF(U136="základná",N136,0)</f>
        <v>0</v>
      </c>
      <c r="BF136" s="112">
        <f>IF(U136="znížená",N136,0)</f>
        <v>0</v>
      </c>
      <c r="BG136" s="112">
        <f>IF(U136="zákl. prenesená",N136,0)</f>
        <v>0</v>
      </c>
      <c r="BH136" s="112">
        <f>IF(U136="zníž. prenesená",N136,0)</f>
        <v>0</v>
      </c>
      <c r="BI136" s="112">
        <f>IF(U136="nulová",N136,0)</f>
        <v>0</v>
      </c>
      <c r="BJ136" s="20" t="s">
        <v>104</v>
      </c>
      <c r="BK136" s="179">
        <f>ROUND(L136*K136,3)</f>
        <v>0</v>
      </c>
      <c r="BL136" s="20" t="s">
        <v>168</v>
      </c>
      <c r="BM136" s="20" t="s">
        <v>420</v>
      </c>
    </row>
    <row r="137" spans="2:65" s="10" customFormat="1" ht="22.5" customHeight="1">
      <c r="B137" s="180"/>
      <c r="C137" s="181"/>
      <c r="D137" s="181"/>
      <c r="E137" s="182" t="s">
        <v>20</v>
      </c>
      <c r="F137" s="280" t="s">
        <v>421</v>
      </c>
      <c r="G137" s="281"/>
      <c r="H137" s="281"/>
      <c r="I137" s="281"/>
      <c r="J137" s="181"/>
      <c r="K137" s="183">
        <v>421.97800000000001</v>
      </c>
      <c r="L137" s="181"/>
      <c r="M137" s="181"/>
      <c r="N137" s="181"/>
      <c r="O137" s="181"/>
      <c r="P137" s="181"/>
      <c r="Q137" s="181"/>
      <c r="R137" s="184"/>
      <c r="T137" s="185"/>
      <c r="U137" s="181"/>
      <c r="V137" s="181"/>
      <c r="W137" s="181"/>
      <c r="X137" s="181"/>
      <c r="Y137" s="181"/>
      <c r="Z137" s="181"/>
      <c r="AA137" s="186"/>
      <c r="AT137" s="187" t="s">
        <v>194</v>
      </c>
      <c r="AU137" s="187" t="s">
        <v>104</v>
      </c>
      <c r="AV137" s="10" t="s">
        <v>104</v>
      </c>
      <c r="AW137" s="10" t="s">
        <v>31</v>
      </c>
      <c r="AX137" s="10" t="s">
        <v>75</v>
      </c>
      <c r="AY137" s="187" t="s">
        <v>163</v>
      </c>
    </row>
    <row r="138" spans="2:65" s="11" customFormat="1" ht="22.5" customHeight="1">
      <c r="B138" s="188"/>
      <c r="C138" s="189"/>
      <c r="D138" s="189"/>
      <c r="E138" s="190" t="s">
        <v>396</v>
      </c>
      <c r="F138" s="284" t="s">
        <v>202</v>
      </c>
      <c r="G138" s="285"/>
      <c r="H138" s="285"/>
      <c r="I138" s="285"/>
      <c r="J138" s="189"/>
      <c r="K138" s="191">
        <v>421.97800000000001</v>
      </c>
      <c r="L138" s="189"/>
      <c r="M138" s="189"/>
      <c r="N138" s="189"/>
      <c r="O138" s="189"/>
      <c r="P138" s="189"/>
      <c r="Q138" s="189"/>
      <c r="R138" s="192"/>
      <c r="T138" s="193"/>
      <c r="U138" s="189"/>
      <c r="V138" s="189"/>
      <c r="W138" s="189"/>
      <c r="X138" s="189"/>
      <c r="Y138" s="189"/>
      <c r="Z138" s="189"/>
      <c r="AA138" s="194"/>
      <c r="AT138" s="195" t="s">
        <v>194</v>
      </c>
      <c r="AU138" s="195" t="s">
        <v>104</v>
      </c>
      <c r="AV138" s="11" t="s">
        <v>168</v>
      </c>
      <c r="AW138" s="11" t="s">
        <v>31</v>
      </c>
      <c r="AX138" s="11" t="s">
        <v>83</v>
      </c>
      <c r="AY138" s="195" t="s">
        <v>163</v>
      </c>
    </row>
    <row r="139" spans="2:65" s="1" customFormat="1" ht="44.25" customHeight="1">
      <c r="B139" s="37"/>
      <c r="C139" s="171" t="s">
        <v>184</v>
      </c>
      <c r="D139" s="171" t="s">
        <v>164</v>
      </c>
      <c r="E139" s="172" t="s">
        <v>422</v>
      </c>
      <c r="F139" s="276" t="s">
        <v>423</v>
      </c>
      <c r="G139" s="276"/>
      <c r="H139" s="276"/>
      <c r="I139" s="276"/>
      <c r="J139" s="173" t="s">
        <v>191</v>
      </c>
      <c r="K139" s="174">
        <v>421.97800000000001</v>
      </c>
      <c r="L139" s="277">
        <v>0</v>
      </c>
      <c r="M139" s="278"/>
      <c r="N139" s="279">
        <f>ROUND(L139*K139,3)</f>
        <v>0</v>
      </c>
      <c r="O139" s="279"/>
      <c r="P139" s="279"/>
      <c r="Q139" s="279"/>
      <c r="R139" s="39"/>
      <c r="T139" s="176" t="s">
        <v>20</v>
      </c>
      <c r="U139" s="46" t="s">
        <v>42</v>
      </c>
      <c r="V139" s="38"/>
      <c r="W139" s="177">
        <f>V139*K139</f>
        <v>0</v>
      </c>
      <c r="X139" s="177">
        <v>0</v>
      </c>
      <c r="Y139" s="177">
        <f>X139*K139</f>
        <v>0</v>
      </c>
      <c r="Z139" s="177">
        <v>0</v>
      </c>
      <c r="AA139" s="178">
        <f>Z139*K139</f>
        <v>0</v>
      </c>
      <c r="AR139" s="20" t="s">
        <v>168</v>
      </c>
      <c r="AT139" s="20" t="s">
        <v>164</v>
      </c>
      <c r="AU139" s="20" t="s">
        <v>104</v>
      </c>
      <c r="AY139" s="20" t="s">
        <v>163</v>
      </c>
      <c r="BE139" s="112">
        <f>IF(U139="základná",N139,0)</f>
        <v>0</v>
      </c>
      <c r="BF139" s="112">
        <f>IF(U139="znížená",N139,0)</f>
        <v>0</v>
      </c>
      <c r="BG139" s="112">
        <f>IF(U139="zákl. prenesená",N139,0)</f>
        <v>0</v>
      </c>
      <c r="BH139" s="112">
        <f>IF(U139="zníž. prenesená",N139,0)</f>
        <v>0</v>
      </c>
      <c r="BI139" s="112">
        <f>IF(U139="nulová",N139,0)</f>
        <v>0</v>
      </c>
      <c r="BJ139" s="20" t="s">
        <v>104</v>
      </c>
      <c r="BK139" s="179">
        <f>ROUND(L139*K139,3)</f>
        <v>0</v>
      </c>
      <c r="BL139" s="20" t="s">
        <v>168</v>
      </c>
      <c r="BM139" s="20" t="s">
        <v>424</v>
      </c>
    </row>
    <row r="140" spans="2:65" s="10" customFormat="1" ht="22.5" customHeight="1">
      <c r="B140" s="180"/>
      <c r="C140" s="181"/>
      <c r="D140" s="181"/>
      <c r="E140" s="182" t="s">
        <v>20</v>
      </c>
      <c r="F140" s="280" t="s">
        <v>396</v>
      </c>
      <c r="G140" s="281"/>
      <c r="H140" s="281"/>
      <c r="I140" s="281"/>
      <c r="J140" s="181"/>
      <c r="K140" s="183">
        <v>421.97800000000001</v>
      </c>
      <c r="L140" s="181"/>
      <c r="M140" s="181"/>
      <c r="N140" s="181"/>
      <c r="O140" s="181"/>
      <c r="P140" s="181"/>
      <c r="Q140" s="181"/>
      <c r="R140" s="184"/>
      <c r="T140" s="185"/>
      <c r="U140" s="181"/>
      <c r="V140" s="181"/>
      <c r="W140" s="181"/>
      <c r="X140" s="181"/>
      <c r="Y140" s="181"/>
      <c r="Z140" s="181"/>
      <c r="AA140" s="186"/>
      <c r="AT140" s="187" t="s">
        <v>194</v>
      </c>
      <c r="AU140" s="187" t="s">
        <v>104</v>
      </c>
      <c r="AV140" s="10" t="s">
        <v>104</v>
      </c>
      <c r="AW140" s="10" t="s">
        <v>31</v>
      </c>
      <c r="AX140" s="10" t="s">
        <v>83</v>
      </c>
      <c r="AY140" s="187" t="s">
        <v>163</v>
      </c>
    </row>
    <row r="141" spans="2:65" s="1" customFormat="1" ht="44.25" customHeight="1">
      <c r="B141" s="37"/>
      <c r="C141" s="171" t="s">
        <v>188</v>
      </c>
      <c r="D141" s="171" t="s">
        <v>164</v>
      </c>
      <c r="E141" s="172" t="s">
        <v>425</v>
      </c>
      <c r="F141" s="276" t="s">
        <v>426</v>
      </c>
      <c r="G141" s="276"/>
      <c r="H141" s="276"/>
      <c r="I141" s="276"/>
      <c r="J141" s="173" t="s">
        <v>191</v>
      </c>
      <c r="K141" s="174">
        <v>421.97800000000001</v>
      </c>
      <c r="L141" s="277">
        <v>0</v>
      </c>
      <c r="M141" s="278"/>
      <c r="N141" s="279">
        <f>ROUND(L141*K141,3)</f>
        <v>0</v>
      </c>
      <c r="O141" s="279"/>
      <c r="P141" s="279"/>
      <c r="Q141" s="279"/>
      <c r="R141" s="39"/>
      <c r="T141" s="176" t="s">
        <v>20</v>
      </c>
      <c r="U141" s="46" t="s">
        <v>42</v>
      </c>
      <c r="V141" s="38"/>
      <c r="W141" s="177">
        <f>V141*K141</f>
        <v>0</v>
      </c>
      <c r="X141" s="177">
        <v>2.572E-2</v>
      </c>
      <c r="Y141" s="177">
        <f>X141*K141</f>
        <v>10.85327416</v>
      </c>
      <c r="Z141" s="177">
        <v>0</v>
      </c>
      <c r="AA141" s="178">
        <f>Z141*K141</f>
        <v>0</v>
      </c>
      <c r="AR141" s="20" t="s">
        <v>168</v>
      </c>
      <c r="AT141" s="20" t="s">
        <v>164</v>
      </c>
      <c r="AU141" s="20" t="s">
        <v>104</v>
      </c>
      <c r="AY141" s="20" t="s">
        <v>163</v>
      </c>
      <c r="BE141" s="112">
        <f>IF(U141="základná",N141,0)</f>
        <v>0</v>
      </c>
      <c r="BF141" s="112">
        <f>IF(U141="znížená",N141,0)</f>
        <v>0</v>
      </c>
      <c r="BG141" s="112">
        <f>IF(U141="zákl. prenesená",N141,0)</f>
        <v>0</v>
      </c>
      <c r="BH141" s="112">
        <f>IF(U141="zníž. prenesená",N141,0)</f>
        <v>0</v>
      </c>
      <c r="BI141" s="112">
        <f>IF(U141="nulová",N141,0)</f>
        <v>0</v>
      </c>
      <c r="BJ141" s="20" t="s">
        <v>104</v>
      </c>
      <c r="BK141" s="179">
        <f>ROUND(L141*K141,3)</f>
        <v>0</v>
      </c>
      <c r="BL141" s="20" t="s">
        <v>168</v>
      </c>
      <c r="BM141" s="20" t="s">
        <v>427</v>
      </c>
    </row>
    <row r="142" spans="2:65" s="10" customFormat="1" ht="22.5" customHeight="1">
      <c r="B142" s="180"/>
      <c r="C142" s="181"/>
      <c r="D142" s="181"/>
      <c r="E142" s="182" t="s">
        <v>20</v>
      </c>
      <c r="F142" s="280" t="s">
        <v>396</v>
      </c>
      <c r="G142" s="281"/>
      <c r="H142" s="281"/>
      <c r="I142" s="281"/>
      <c r="J142" s="181"/>
      <c r="K142" s="183">
        <v>421.97800000000001</v>
      </c>
      <c r="L142" s="181"/>
      <c r="M142" s="181"/>
      <c r="N142" s="181"/>
      <c r="O142" s="181"/>
      <c r="P142" s="181"/>
      <c r="Q142" s="181"/>
      <c r="R142" s="184"/>
      <c r="T142" s="185"/>
      <c r="U142" s="181"/>
      <c r="V142" s="181"/>
      <c r="W142" s="181"/>
      <c r="X142" s="181"/>
      <c r="Y142" s="181"/>
      <c r="Z142" s="181"/>
      <c r="AA142" s="186"/>
      <c r="AT142" s="187" t="s">
        <v>194</v>
      </c>
      <c r="AU142" s="187" t="s">
        <v>104</v>
      </c>
      <c r="AV142" s="10" t="s">
        <v>104</v>
      </c>
      <c r="AW142" s="10" t="s">
        <v>31</v>
      </c>
      <c r="AX142" s="10" t="s">
        <v>83</v>
      </c>
      <c r="AY142" s="187" t="s">
        <v>163</v>
      </c>
    </row>
    <row r="143" spans="2:65" s="1" customFormat="1" ht="22.5" customHeight="1">
      <c r="B143" s="37"/>
      <c r="C143" s="171" t="s">
        <v>195</v>
      </c>
      <c r="D143" s="171" t="s">
        <v>164</v>
      </c>
      <c r="E143" s="172" t="s">
        <v>428</v>
      </c>
      <c r="F143" s="276" t="s">
        <v>429</v>
      </c>
      <c r="G143" s="276"/>
      <c r="H143" s="276"/>
      <c r="I143" s="276"/>
      <c r="J143" s="173" t="s">
        <v>266</v>
      </c>
      <c r="K143" s="174">
        <v>97.68</v>
      </c>
      <c r="L143" s="277">
        <v>0</v>
      </c>
      <c r="M143" s="278"/>
      <c r="N143" s="279">
        <f>ROUND(L143*K143,3)</f>
        <v>0</v>
      </c>
      <c r="O143" s="279"/>
      <c r="P143" s="279"/>
      <c r="Q143" s="279"/>
      <c r="R143" s="39"/>
      <c r="T143" s="176" t="s">
        <v>20</v>
      </c>
      <c r="U143" s="46" t="s">
        <v>42</v>
      </c>
      <c r="V143" s="38"/>
      <c r="W143" s="177">
        <f>V143*K143</f>
        <v>0</v>
      </c>
      <c r="X143" s="177">
        <v>9.0000000000000006E-5</v>
      </c>
      <c r="Y143" s="177">
        <f>X143*K143</f>
        <v>8.7912000000000007E-3</v>
      </c>
      <c r="Z143" s="177">
        <v>0</v>
      </c>
      <c r="AA143" s="178">
        <f>Z143*K143</f>
        <v>0</v>
      </c>
      <c r="AR143" s="20" t="s">
        <v>168</v>
      </c>
      <c r="AT143" s="20" t="s">
        <v>164</v>
      </c>
      <c r="AU143" s="20" t="s">
        <v>104</v>
      </c>
      <c r="AY143" s="20" t="s">
        <v>163</v>
      </c>
      <c r="BE143" s="112">
        <f>IF(U143="základná",N143,0)</f>
        <v>0</v>
      </c>
      <c r="BF143" s="112">
        <f>IF(U143="znížená",N143,0)</f>
        <v>0</v>
      </c>
      <c r="BG143" s="112">
        <f>IF(U143="zákl. prenesená",N143,0)</f>
        <v>0</v>
      </c>
      <c r="BH143" s="112">
        <f>IF(U143="zníž. prenesená",N143,0)</f>
        <v>0</v>
      </c>
      <c r="BI143" s="112">
        <f>IF(U143="nulová",N143,0)</f>
        <v>0</v>
      </c>
      <c r="BJ143" s="20" t="s">
        <v>104</v>
      </c>
      <c r="BK143" s="179">
        <f>ROUND(L143*K143,3)</f>
        <v>0</v>
      </c>
      <c r="BL143" s="20" t="s">
        <v>168</v>
      </c>
      <c r="BM143" s="20" t="s">
        <v>430</v>
      </c>
    </row>
    <row r="144" spans="2:65" s="10" customFormat="1" ht="22.5" customHeight="1">
      <c r="B144" s="180"/>
      <c r="C144" s="181"/>
      <c r="D144" s="181"/>
      <c r="E144" s="182" t="s">
        <v>20</v>
      </c>
      <c r="F144" s="280" t="s">
        <v>431</v>
      </c>
      <c r="G144" s="281"/>
      <c r="H144" s="281"/>
      <c r="I144" s="281"/>
      <c r="J144" s="181"/>
      <c r="K144" s="183">
        <v>97.68</v>
      </c>
      <c r="L144" s="181"/>
      <c r="M144" s="181"/>
      <c r="N144" s="181"/>
      <c r="O144" s="181"/>
      <c r="P144" s="181"/>
      <c r="Q144" s="181"/>
      <c r="R144" s="184"/>
      <c r="T144" s="185"/>
      <c r="U144" s="181"/>
      <c r="V144" s="181"/>
      <c r="W144" s="181"/>
      <c r="X144" s="181"/>
      <c r="Y144" s="181"/>
      <c r="Z144" s="181"/>
      <c r="AA144" s="186"/>
      <c r="AT144" s="187" t="s">
        <v>194</v>
      </c>
      <c r="AU144" s="187" t="s">
        <v>104</v>
      </c>
      <c r="AV144" s="10" t="s">
        <v>104</v>
      </c>
      <c r="AW144" s="10" t="s">
        <v>31</v>
      </c>
      <c r="AX144" s="10" t="s">
        <v>75</v>
      </c>
      <c r="AY144" s="187" t="s">
        <v>163</v>
      </c>
    </row>
    <row r="145" spans="2:65" s="11" customFormat="1" ht="22.5" customHeight="1">
      <c r="B145" s="188"/>
      <c r="C145" s="189"/>
      <c r="D145" s="189"/>
      <c r="E145" s="190" t="s">
        <v>20</v>
      </c>
      <c r="F145" s="284" t="s">
        <v>202</v>
      </c>
      <c r="G145" s="285"/>
      <c r="H145" s="285"/>
      <c r="I145" s="285"/>
      <c r="J145" s="189"/>
      <c r="K145" s="191">
        <v>97.68</v>
      </c>
      <c r="L145" s="189"/>
      <c r="M145" s="189"/>
      <c r="N145" s="189"/>
      <c r="O145" s="189"/>
      <c r="P145" s="189"/>
      <c r="Q145" s="189"/>
      <c r="R145" s="192"/>
      <c r="T145" s="193"/>
      <c r="U145" s="189"/>
      <c r="V145" s="189"/>
      <c r="W145" s="189"/>
      <c r="X145" s="189"/>
      <c r="Y145" s="189"/>
      <c r="Z145" s="189"/>
      <c r="AA145" s="194"/>
      <c r="AT145" s="195" t="s">
        <v>194</v>
      </c>
      <c r="AU145" s="195" t="s">
        <v>104</v>
      </c>
      <c r="AV145" s="11" t="s">
        <v>168</v>
      </c>
      <c r="AW145" s="11" t="s">
        <v>31</v>
      </c>
      <c r="AX145" s="11" t="s">
        <v>83</v>
      </c>
      <c r="AY145" s="195" t="s">
        <v>163</v>
      </c>
    </row>
    <row r="146" spans="2:65" s="1" customFormat="1" ht="22.5" customHeight="1">
      <c r="B146" s="37"/>
      <c r="C146" s="171" t="s">
        <v>203</v>
      </c>
      <c r="D146" s="171" t="s">
        <v>164</v>
      </c>
      <c r="E146" s="172" t="s">
        <v>432</v>
      </c>
      <c r="F146" s="276" t="s">
        <v>433</v>
      </c>
      <c r="G146" s="276"/>
      <c r="H146" s="276"/>
      <c r="I146" s="276"/>
      <c r="J146" s="173" t="s">
        <v>266</v>
      </c>
      <c r="K146" s="174">
        <v>7.4</v>
      </c>
      <c r="L146" s="277">
        <v>0</v>
      </c>
      <c r="M146" s="278"/>
      <c r="N146" s="279">
        <f>ROUND(L146*K146,3)</f>
        <v>0</v>
      </c>
      <c r="O146" s="279"/>
      <c r="P146" s="279"/>
      <c r="Q146" s="279"/>
      <c r="R146" s="39"/>
      <c r="T146" s="176" t="s">
        <v>20</v>
      </c>
      <c r="U146" s="46" t="s">
        <v>42</v>
      </c>
      <c r="V146" s="38"/>
      <c r="W146" s="177">
        <f>V146*K146</f>
        <v>0</v>
      </c>
      <c r="X146" s="177">
        <v>3.0000000000000001E-5</v>
      </c>
      <c r="Y146" s="177">
        <f>X146*K146</f>
        <v>2.2200000000000003E-4</v>
      </c>
      <c r="Z146" s="177">
        <v>0</v>
      </c>
      <c r="AA146" s="178">
        <f>Z146*K146</f>
        <v>0</v>
      </c>
      <c r="AR146" s="20" t="s">
        <v>168</v>
      </c>
      <c r="AT146" s="20" t="s">
        <v>164</v>
      </c>
      <c r="AU146" s="20" t="s">
        <v>104</v>
      </c>
      <c r="AY146" s="20" t="s">
        <v>163</v>
      </c>
      <c r="BE146" s="112">
        <f>IF(U146="základná",N146,0)</f>
        <v>0</v>
      </c>
      <c r="BF146" s="112">
        <f>IF(U146="znížená",N146,0)</f>
        <v>0</v>
      </c>
      <c r="BG146" s="112">
        <f>IF(U146="zákl. prenesená",N146,0)</f>
        <v>0</v>
      </c>
      <c r="BH146" s="112">
        <f>IF(U146="zníž. prenesená",N146,0)</f>
        <v>0</v>
      </c>
      <c r="BI146" s="112">
        <f>IF(U146="nulová",N146,0)</f>
        <v>0</v>
      </c>
      <c r="BJ146" s="20" t="s">
        <v>104</v>
      </c>
      <c r="BK146" s="179">
        <f>ROUND(L146*K146,3)</f>
        <v>0</v>
      </c>
      <c r="BL146" s="20" t="s">
        <v>168</v>
      </c>
      <c r="BM146" s="20" t="s">
        <v>434</v>
      </c>
    </row>
    <row r="147" spans="2:65" s="10" customFormat="1" ht="22.5" customHeight="1">
      <c r="B147" s="180"/>
      <c r="C147" s="181"/>
      <c r="D147" s="181"/>
      <c r="E147" s="182" t="s">
        <v>20</v>
      </c>
      <c r="F147" s="280" t="s">
        <v>435</v>
      </c>
      <c r="G147" s="281"/>
      <c r="H147" s="281"/>
      <c r="I147" s="281"/>
      <c r="J147" s="181"/>
      <c r="K147" s="183">
        <v>7.4</v>
      </c>
      <c r="L147" s="181"/>
      <c r="M147" s="181"/>
      <c r="N147" s="181"/>
      <c r="O147" s="181"/>
      <c r="P147" s="181"/>
      <c r="Q147" s="181"/>
      <c r="R147" s="184"/>
      <c r="T147" s="185"/>
      <c r="U147" s="181"/>
      <c r="V147" s="181"/>
      <c r="W147" s="181"/>
      <c r="X147" s="181"/>
      <c r="Y147" s="181"/>
      <c r="Z147" s="181"/>
      <c r="AA147" s="186"/>
      <c r="AT147" s="187" t="s">
        <v>194</v>
      </c>
      <c r="AU147" s="187" t="s">
        <v>104</v>
      </c>
      <c r="AV147" s="10" t="s">
        <v>104</v>
      </c>
      <c r="AW147" s="10" t="s">
        <v>31</v>
      </c>
      <c r="AX147" s="10" t="s">
        <v>75</v>
      </c>
      <c r="AY147" s="187" t="s">
        <v>163</v>
      </c>
    </row>
    <row r="148" spans="2:65" s="11" customFormat="1" ht="22.5" customHeight="1">
      <c r="B148" s="188"/>
      <c r="C148" s="189"/>
      <c r="D148" s="189"/>
      <c r="E148" s="190" t="s">
        <v>20</v>
      </c>
      <c r="F148" s="284" t="s">
        <v>202</v>
      </c>
      <c r="G148" s="285"/>
      <c r="H148" s="285"/>
      <c r="I148" s="285"/>
      <c r="J148" s="189"/>
      <c r="K148" s="191">
        <v>7.4</v>
      </c>
      <c r="L148" s="189"/>
      <c r="M148" s="189"/>
      <c r="N148" s="189"/>
      <c r="O148" s="189"/>
      <c r="P148" s="189"/>
      <c r="Q148" s="189"/>
      <c r="R148" s="192"/>
      <c r="T148" s="193"/>
      <c r="U148" s="189"/>
      <c r="V148" s="189"/>
      <c r="W148" s="189"/>
      <c r="X148" s="189"/>
      <c r="Y148" s="189"/>
      <c r="Z148" s="189"/>
      <c r="AA148" s="194"/>
      <c r="AT148" s="195" t="s">
        <v>194</v>
      </c>
      <c r="AU148" s="195" t="s">
        <v>104</v>
      </c>
      <c r="AV148" s="11" t="s">
        <v>168</v>
      </c>
      <c r="AW148" s="11" t="s">
        <v>31</v>
      </c>
      <c r="AX148" s="11" t="s">
        <v>83</v>
      </c>
      <c r="AY148" s="195" t="s">
        <v>163</v>
      </c>
    </row>
    <row r="149" spans="2:65" s="1" customFormat="1" ht="31.5" customHeight="1">
      <c r="B149" s="37"/>
      <c r="C149" s="171" t="s">
        <v>211</v>
      </c>
      <c r="D149" s="171" t="s">
        <v>164</v>
      </c>
      <c r="E149" s="172" t="s">
        <v>436</v>
      </c>
      <c r="F149" s="276" t="s">
        <v>437</v>
      </c>
      <c r="G149" s="276"/>
      <c r="H149" s="276"/>
      <c r="I149" s="276"/>
      <c r="J149" s="173" t="s">
        <v>191</v>
      </c>
      <c r="K149" s="174">
        <v>364.82</v>
      </c>
      <c r="L149" s="277">
        <v>0</v>
      </c>
      <c r="M149" s="278"/>
      <c r="N149" s="279">
        <f>ROUND(L149*K149,3)</f>
        <v>0</v>
      </c>
      <c r="O149" s="279"/>
      <c r="P149" s="279"/>
      <c r="Q149" s="279"/>
      <c r="R149" s="39"/>
      <c r="T149" s="176" t="s">
        <v>20</v>
      </c>
      <c r="U149" s="46" t="s">
        <v>42</v>
      </c>
      <c r="V149" s="38"/>
      <c r="W149" s="177">
        <f>V149*K149</f>
        <v>0</v>
      </c>
      <c r="X149" s="177">
        <v>0</v>
      </c>
      <c r="Y149" s="177">
        <f>X149*K149</f>
        <v>0</v>
      </c>
      <c r="Z149" s="177">
        <v>5.0000000000000001E-3</v>
      </c>
      <c r="AA149" s="178">
        <f>Z149*K149</f>
        <v>1.8241000000000001</v>
      </c>
      <c r="AR149" s="20" t="s">
        <v>168</v>
      </c>
      <c r="AT149" s="20" t="s">
        <v>164</v>
      </c>
      <c r="AU149" s="20" t="s">
        <v>104</v>
      </c>
      <c r="AY149" s="20" t="s">
        <v>163</v>
      </c>
      <c r="BE149" s="112">
        <f>IF(U149="základná",N149,0)</f>
        <v>0</v>
      </c>
      <c r="BF149" s="112">
        <f>IF(U149="znížená",N149,0)</f>
        <v>0</v>
      </c>
      <c r="BG149" s="112">
        <f>IF(U149="zákl. prenesená",N149,0)</f>
        <v>0</v>
      </c>
      <c r="BH149" s="112">
        <f>IF(U149="zníž. prenesená",N149,0)</f>
        <v>0</v>
      </c>
      <c r="BI149" s="112">
        <f>IF(U149="nulová",N149,0)</f>
        <v>0</v>
      </c>
      <c r="BJ149" s="20" t="s">
        <v>104</v>
      </c>
      <c r="BK149" s="179">
        <f>ROUND(L149*K149,3)</f>
        <v>0</v>
      </c>
      <c r="BL149" s="20" t="s">
        <v>168</v>
      </c>
      <c r="BM149" s="20" t="s">
        <v>438</v>
      </c>
    </row>
    <row r="150" spans="2:65" s="10" customFormat="1" ht="22.5" customHeight="1">
      <c r="B150" s="180"/>
      <c r="C150" s="181"/>
      <c r="D150" s="181"/>
      <c r="E150" s="182" t="s">
        <v>20</v>
      </c>
      <c r="F150" s="280" t="s">
        <v>398</v>
      </c>
      <c r="G150" s="281"/>
      <c r="H150" s="281"/>
      <c r="I150" s="281"/>
      <c r="J150" s="181"/>
      <c r="K150" s="183">
        <v>364.82</v>
      </c>
      <c r="L150" s="181"/>
      <c r="M150" s="181"/>
      <c r="N150" s="181"/>
      <c r="O150" s="181"/>
      <c r="P150" s="181"/>
      <c r="Q150" s="181"/>
      <c r="R150" s="184"/>
      <c r="T150" s="185"/>
      <c r="U150" s="181"/>
      <c r="V150" s="181"/>
      <c r="W150" s="181"/>
      <c r="X150" s="181"/>
      <c r="Y150" s="181"/>
      <c r="Z150" s="181"/>
      <c r="AA150" s="186"/>
      <c r="AT150" s="187" t="s">
        <v>194</v>
      </c>
      <c r="AU150" s="187" t="s">
        <v>104</v>
      </c>
      <c r="AV150" s="10" t="s">
        <v>104</v>
      </c>
      <c r="AW150" s="10" t="s">
        <v>31</v>
      </c>
      <c r="AX150" s="10" t="s">
        <v>83</v>
      </c>
      <c r="AY150" s="187" t="s">
        <v>163</v>
      </c>
    </row>
    <row r="151" spans="2:65" s="1" customFormat="1" ht="31.5" customHeight="1">
      <c r="B151" s="37"/>
      <c r="C151" s="171" t="s">
        <v>216</v>
      </c>
      <c r="D151" s="171" t="s">
        <v>164</v>
      </c>
      <c r="E151" s="172" t="s">
        <v>165</v>
      </c>
      <c r="F151" s="276" t="s">
        <v>166</v>
      </c>
      <c r="G151" s="276"/>
      <c r="H151" s="276"/>
      <c r="I151" s="276"/>
      <c r="J151" s="173" t="s">
        <v>167</v>
      </c>
      <c r="K151" s="174">
        <v>1.8240000000000001</v>
      </c>
      <c r="L151" s="277">
        <v>0</v>
      </c>
      <c r="M151" s="278"/>
      <c r="N151" s="279">
        <f t="shared" ref="N151:N156" si="5">ROUND(L151*K151,3)</f>
        <v>0</v>
      </c>
      <c r="O151" s="279"/>
      <c r="P151" s="279"/>
      <c r="Q151" s="279"/>
      <c r="R151" s="39"/>
      <c r="T151" s="176" t="s">
        <v>20</v>
      </c>
      <c r="U151" s="46" t="s">
        <v>42</v>
      </c>
      <c r="V151" s="38"/>
      <c r="W151" s="177">
        <f t="shared" ref="W151:W156" si="6">V151*K151</f>
        <v>0</v>
      </c>
      <c r="X151" s="177">
        <v>0</v>
      </c>
      <c r="Y151" s="177">
        <f t="shared" ref="Y151:Y156" si="7">X151*K151</f>
        <v>0</v>
      </c>
      <c r="Z151" s="177">
        <v>0</v>
      </c>
      <c r="AA151" s="178">
        <f t="shared" ref="AA151:AA156" si="8">Z151*K151</f>
        <v>0</v>
      </c>
      <c r="AR151" s="20" t="s">
        <v>168</v>
      </c>
      <c r="AT151" s="20" t="s">
        <v>164</v>
      </c>
      <c r="AU151" s="20" t="s">
        <v>104</v>
      </c>
      <c r="AY151" s="20" t="s">
        <v>163</v>
      </c>
      <c r="BE151" s="112">
        <f t="shared" ref="BE151:BE156" si="9">IF(U151="základná",N151,0)</f>
        <v>0</v>
      </c>
      <c r="BF151" s="112">
        <f t="shared" ref="BF151:BF156" si="10">IF(U151="znížená",N151,0)</f>
        <v>0</v>
      </c>
      <c r="BG151" s="112">
        <f t="shared" ref="BG151:BG156" si="11">IF(U151="zákl. prenesená",N151,0)</f>
        <v>0</v>
      </c>
      <c r="BH151" s="112">
        <f t="shared" ref="BH151:BH156" si="12">IF(U151="zníž. prenesená",N151,0)</f>
        <v>0</v>
      </c>
      <c r="BI151" s="112">
        <f t="shared" ref="BI151:BI156" si="13">IF(U151="nulová",N151,0)</f>
        <v>0</v>
      </c>
      <c r="BJ151" s="20" t="s">
        <v>104</v>
      </c>
      <c r="BK151" s="179">
        <f t="shared" ref="BK151:BK156" si="14">ROUND(L151*K151,3)</f>
        <v>0</v>
      </c>
      <c r="BL151" s="20" t="s">
        <v>168</v>
      </c>
      <c r="BM151" s="20" t="s">
        <v>439</v>
      </c>
    </row>
    <row r="152" spans="2:65" s="1" customFormat="1" ht="31.5" customHeight="1">
      <c r="B152" s="37"/>
      <c r="C152" s="171" t="s">
        <v>222</v>
      </c>
      <c r="D152" s="171" t="s">
        <v>164</v>
      </c>
      <c r="E152" s="172" t="s">
        <v>170</v>
      </c>
      <c r="F152" s="276" t="s">
        <v>171</v>
      </c>
      <c r="G152" s="276"/>
      <c r="H152" s="276"/>
      <c r="I152" s="276"/>
      <c r="J152" s="173" t="s">
        <v>167</v>
      </c>
      <c r="K152" s="174">
        <v>1.8240000000000001</v>
      </c>
      <c r="L152" s="277">
        <v>0</v>
      </c>
      <c r="M152" s="278"/>
      <c r="N152" s="279">
        <f t="shared" si="5"/>
        <v>0</v>
      </c>
      <c r="O152" s="279"/>
      <c r="P152" s="279"/>
      <c r="Q152" s="279"/>
      <c r="R152" s="39"/>
      <c r="T152" s="176" t="s">
        <v>20</v>
      </c>
      <c r="U152" s="46" t="s">
        <v>42</v>
      </c>
      <c r="V152" s="38"/>
      <c r="W152" s="177">
        <f t="shared" si="6"/>
        <v>0</v>
      </c>
      <c r="X152" s="177">
        <v>0</v>
      </c>
      <c r="Y152" s="177">
        <f t="shared" si="7"/>
        <v>0</v>
      </c>
      <c r="Z152" s="177">
        <v>0</v>
      </c>
      <c r="AA152" s="178">
        <f t="shared" si="8"/>
        <v>0</v>
      </c>
      <c r="AR152" s="20" t="s">
        <v>168</v>
      </c>
      <c r="AT152" s="20" t="s">
        <v>164</v>
      </c>
      <c r="AU152" s="20" t="s">
        <v>104</v>
      </c>
      <c r="AY152" s="20" t="s">
        <v>163</v>
      </c>
      <c r="BE152" s="112">
        <f t="shared" si="9"/>
        <v>0</v>
      </c>
      <c r="BF152" s="112">
        <f t="shared" si="10"/>
        <v>0</v>
      </c>
      <c r="BG152" s="112">
        <f t="shared" si="11"/>
        <v>0</v>
      </c>
      <c r="BH152" s="112">
        <f t="shared" si="12"/>
        <v>0</v>
      </c>
      <c r="BI152" s="112">
        <f t="shared" si="13"/>
        <v>0</v>
      </c>
      <c r="BJ152" s="20" t="s">
        <v>104</v>
      </c>
      <c r="BK152" s="179">
        <f t="shared" si="14"/>
        <v>0</v>
      </c>
      <c r="BL152" s="20" t="s">
        <v>168</v>
      </c>
      <c r="BM152" s="20" t="s">
        <v>440</v>
      </c>
    </row>
    <row r="153" spans="2:65" s="1" customFormat="1" ht="31.5" customHeight="1">
      <c r="B153" s="37"/>
      <c r="C153" s="171" t="s">
        <v>225</v>
      </c>
      <c r="D153" s="171" t="s">
        <v>164</v>
      </c>
      <c r="E153" s="172" t="s">
        <v>174</v>
      </c>
      <c r="F153" s="276" t="s">
        <v>175</v>
      </c>
      <c r="G153" s="276"/>
      <c r="H153" s="276"/>
      <c r="I153" s="276"/>
      <c r="J153" s="173" t="s">
        <v>167</v>
      </c>
      <c r="K153" s="174">
        <v>52.896000000000001</v>
      </c>
      <c r="L153" s="277">
        <v>0</v>
      </c>
      <c r="M153" s="278"/>
      <c r="N153" s="279">
        <f t="shared" si="5"/>
        <v>0</v>
      </c>
      <c r="O153" s="279"/>
      <c r="P153" s="279"/>
      <c r="Q153" s="279"/>
      <c r="R153" s="39"/>
      <c r="T153" s="176" t="s">
        <v>20</v>
      </c>
      <c r="U153" s="46" t="s">
        <v>42</v>
      </c>
      <c r="V153" s="38"/>
      <c r="W153" s="177">
        <f t="shared" si="6"/>
        <v>0</v>
      </c>
      <c r="X153" s="177">
        <v>0</v>
      </c>
      <c r="Y153" s="177">
        <f t="shared" si="7"/>
        <v>0</v>
      </c>
      <c r="Z153" s="177">
        <v>0</v>
      </c>
      <c r="AA153" s="178">
        <f t="shared" si="8"/>
        <v>0</v>
      </c>
      <c r="AR153" s="20" t="s">
        <v>168</v>
      </c>
      <c r="AT153" s="20" t="s">
        <v>164</v>
      </c>
      <c r="AU153" s="20" t="s">
        <v>104</v>
      </c>
      <c r="AY153" s="20" t="s">
        <v>163</v>
      </c>
      <c r="BE153" s="112">
        <f t="shared" si="9"/>
        <v>0</v>
      </c>
      <c r="BF153" s="112">
        <f t="shared" si="10"/>
        <v>0</v>
      </c>
      <c r="BG153" s="112">
        <f t="shared" si="11"/>
        <v>0</v>
      </c>
      <c r="BH153" s="112">
        <f t="shared" si="12"/>
        <v>0</v>
      </c>
      <c r="BI153" s="112">
        <f t="shared" si="13"/>
        <v>0</v>
      </c>
      <c r="BJ153" s="20" t="s">
        <v>104</v>
      </c>
      <c r="BK153" s="179">
        <f t="shared" si="14"/>
        <v>0</v>
      </c>
      <c r="BL153" s="20" t="s">
        <v>168</v>
      </c>
      <c r="BM153" s="20" t="s">
        <v>441</v>
      </c>
    </row>
    <row r="154" spans="2:65" s="1" customFormat="1" ht="31.5" customHeight="1">
      <c r="B154" s="37"/>
      <c r="C154" s="171" t="s">
        <v>228</v>
      </c>
      <c r="D154" s="171" t="s">
        <v>164</v>
      </c>
      <c r="E154" s="172" t="s">
        <v>177</v>
      </c>
      <c r="F154" s="276" t="s">
        <v>178</v>
      </c>
      <c r="G154" s="276"/>
      <c r="H154" s="276"/>
      <c r="I154" s="276"/>
      <c r="J154" s="173" t="s">
        <v>167</v>
      </c>
      <c r="K154" s="174">
        <v>1.8240000000000001</v>
      </c>
      <c r="L154" s="277">
        <v>0</v>
      </c>
      <c r="M154" s="278"/>
      <c r="N154" s="279">
        <f t="shared" si="5"/>
        <v>0</v>
      </c>
      <c r="O154" s="279"/>
      <c r="P154" s="279"/>
      <c r="Q154" s="279"/>
      <c r="R154" s="39"/>
      <c r="T154" s="176" t="s">
        <v>20</v>
      </c>
      <c r="U154" s="46" t="s">
        <v>42</v>
      </c>
      <c r="V154" s="38"/>
      <c r="W154" s="177">
        <f t="shared" si="6"/>
        <v>0</v>
      </c>
      <c r="X154" s="177">
        <v>0</v>
      </c>
      <c r="Y154" s="177">
        <f t="shared" si="7"/>
        <v>0</v>
      </c>
      <c r="Z154" s="177">
        <v>0</v>
      </c>
      <c r="AA154" s="178">
        <f t="shared" si="8"/>
        <v>0</v>
      </c>
      <c r="AR154" s="20" t="s">
        <v>168</v>
      </c>
      <c r="AT154" s="20" t="s">
        <v>164</v>
      </c>
      <c r="AU154" s="20" t="s">
        <v>104</v>
      </c>
      <c r="AY154" s="20" t="s">
        <v>163</v>
      </c>
      <c r="BE154" s="112">
        <f t="shared" si="9"/>
        <v>0</v>
      </c>
      <c r="BF154" s="112">
        <f t="shared" si="10"/>
        <v>0</v>
      </c>
      <c r="BG154" s="112">
        <f t="shared" si="11"/>
        <v>0</v>
      </c>
      <c r="BH154" s="112">
        <f t="shared" si="12"/>
        <v>0</v>
      </c>
      <c r="BI154" s="112">
        <f t="shared" si="13"/>
        <v>0</v>
      </c>
      <c r="BJ154" s="20" t="s">
        <v>104</v>
      </c>
      <c r="BK154" s="179">
        <f t="shared" si="14"/>
        <v>0</v>
      </c>
      <c r="BL154" s="20" t="s">
        <v>168</v>
      </c>
      <c r="BM154" s="20" t="s">
        <v>442</v>
      </c>
    </row>
    <row r="155" spans="2:65" s="1" customFormat="1" ht="31.5" customHeight="1">
      <c r="B155" s="37"/>
      <c r="C155" s="171" t="s">
        <v>233</v>
      </c>
      <c r="D155" s="171" t="s">
        <v>164</v>
      </c>
      <c r="E155" s="172" t="s">
        <v>181</v>
      </c>
      <c r="F155" s="276" t="s">
        <v>182</v>
      </c>
      <c r="G155" s="276"/>
      <c r="H155" s="276"/>
      <c r="I155" s="276"/>
      <c r="J155" s="173" t="s">
        <v>167</v>
      </c>
      <c r="K155" s="174">
        <v>10.944000000000001</v>
      </c>
      <c r="L155" s="277">
        <v>0</v>
      </c>
      <c r="M155" s="278"/>
      <c r="N155" s="279">
        <f t="shared" si="5"/>
        <v>0</v>
      </c>
      <c r="O155" s="279"/>
      <c r="P155" s="279"/>
      <c r="Q155" s="279"/>
      <c r="R155" s="39"/>
      <c r="T155" s="176" t="s">
        <v>20</v>
      </c>
      <c r="U155" s="46" t="s">
        <v>42</v>
      </c>
      <c r="V155" s="38"/>
      <c r="W155" s="177">
        <f t="shared" si="6"/>
        <v>0</v>
      </c>
      <c r="X155" s="177">
        <v>0</v>
      </c>
      <c r="Y155" s="177">
        <f t="shared" si="7"/>
        <v>0</v>
      </c>
      <c r="Z155" s="177">
        <v>0</v>
      </c>
      <c r="AA155" s="178">
        <f t="shared" si="8"/>
        <v>0</v>
      </c>
      <c r="AR155" s="20" t="s">
        <v>168</v>
      </c>
      <c r="AT155" s="20" t="s">
        <v>164</v>
      </c>
      <c r="AU155" s="20" t="s">
        <v>104</v>
      </c>
      <c r="AY155" s="20" t="s">
        <v>163</v>
      </c>
      <c r="BE155" s="112">
        <f t="shared" si="9"/>
        <v>0</v>
      </c>
      <c r="BF155" s="112">
        <f t="shared" si="10"/>
        <v>0</v>
      </c>
      <c r="BG155" s="112">
        <f t="shared" si="11"/>
        <v>0</v>
      </c>
      <c r="BH155" s="112">
        <f t="shared" si="12"/>
        <v>0</v>
      </c>
      <c r="BI155" s="112">
        <f t="shared" si="13"/>
        <v>0</v>
      </c>
      <c r="BJ155" s="20" t="s">
        <v>104</v>
      </c>
      <c r="BK155" s="179">
        <f t="shared" si="14"/>
        <v>0</v>
      </c>
      <c r="BL155" s="20" t="s">
        <v>168</v>
      </c>
      <c r="BM155" s="20" t="s">
        <v>443</v>
      </c>
    </row>
    <row r="156" spans="2:65" s="1" customFormat="1" ht="31.5" customHeight="1">
      <c r="B156" s="37"/>
      <c r="C156" s="171" t="s">
        <v>192</v>
      </c>
      <c r="D156" s="171" t="s">
        <v>164</v>
      </c>
      <c r="E156" s="172" t="s">
        <v>185</v>
      </c>
      <c r="F156" s="276" t="s">
        <v>186</v>
      </c>
      <c r="G156" s="276"/>
      <c r="H156" s="276"/>
      <c r="I156" s="276"/>
      <c r="J156" s="173" t="s">
        <v>167</v>
      </c>
      <c r="K156" s="174">
        <v>1.8240000000000001</v>
      </c>
      <c r="L156" s="277">
        <v>0</v>
      </c>
      <c r="M156" s="278"/>
      <c r="N156" s="279">
        <f t="shared" si="5"/>
        <v>0</v>
      </c>
      <c r="O156" s="279"/>
      <c r="P156" s="279"/>
      <c r="Q156" s="279"/>
      <c r="R156" s="39"/>
      <c r="T156" s="176" t="s">
        <v>20</v>
      </c>
      <c r="U156" s="46" t="s">
        <v>42</v>
      </c>
      <c r="V156" s="38"/>
      <c r="W156" s="177">
        <f t="shared" si="6"/>
        <v>0</v>
      </c>
      <c r="X156" s="177">
        <v>0</v>
      </c>
      <c r="Y156" s="177">
        <f t="shared" si="7"/>
        <v>0</v>
      </c>
      <c r="Z156" s="177">
        <v>0</v>
      </c>
      <c r="AA156" s="178">
        <f t="shared" si="8"/>
        <v>0</v>
      </c>
      <c r="AR156" s="20" t="s">
        <v>168</v>
      </c>
      <c r="AT156" s="20" t="s">
        <v>164</v>
      </c>
      <c r="AU156" s="20" t="s">
        <v>104</v>
      </c>
      <c r="AY156" s="20" t="s">
        <v>163</v>
      </c>
      <c r="BE156" s="112">
        <f t="shared" si="9"/>
        <v>0</v>
      </c>
      <c r="BF156" s="112">
        <f t="shared" si="10"/>
        <v>0</v>
      </c>
      <c r="BG156" s="112">
        <f t="shared" si="11"/>
        <v>0</v>
      </c>
      <c r="BH156" s="112">
        <f t="shared" si="12"/>
        <v>0</v>
      </c>
      <c r="BI156" s="112">
        <f t="shared" si="13"/>
        <v>0</v>
      </c>
      <c r="BJ156" s="20" t="s">
        <v>104</v>
      </c>
      <c r="BK156" s="179">
        <f t="shared" si="14"/>
        <v>0</v>
      </c>
      <c r="BL156" s="20" t="s">
        <v>168</v>
      </c>
      <c r="BM156" s="20" t="s">
        <v>444</v>
      </c>
    </row>
    <row r="157" spans="2:65" s="9" customFormat="1" ht="29.85" customHeight="1">
      <c r="B157" s="160"/>
      <c r="C157" s="161"/>
      <c r="D157" s="170" t="s">
        <v>402</v>
      </c>
      <c r="E157" s="170"/>
      <c r="F157" s="170"/>
      <c r="G157" s="170"/>
      <c r="H157" s="170"/>
      <c r="I157" s="170"/>
      <c r="J157" s="170"/>
      <c r="K157" s="170"/>
      <c r="L157" s="170"/>
      <c r="M157" s="170"/>
      <c r="N157" s="301">
        <f>BK157</f>
        <v>0</v>
      </c>
      <c r="O157" s="302"/>
      <c r="P157" s="302"/>
      <c r="Q157" s="302"/>
      <c r="R157" s="163"/>
      <c r="T157" s="164"/>
      <c r="U157" s="161"/>
      <c r="V157" s="161"/>
      <c r="W157" s="165">
        <f>W158</f>
        <v>0</v>
      </c>
      <c r="X157" s="161"/>
      <c r="Y157" s="165">
        <f>Y158</f>
        <v>0</v>
      </c>
      <c r="Z157" s="161"/>
      <c r="AA157" s="166">
        <f>AA158</f>
        <v>0</v>
      </c>
      <c r="AR157" s="167" t="s">
        <v>83</v>
      </c>
      <c r="AT157" s="168" t="s">
        <v>74</v>
      </c>
      <c r="AU157" s="168" t="s">
        <v>83</v>
      </c>
      <c r="AY157" s="167" t="s">
        <v>163</v>
      </c>
      <c r="BK157" s="169">
        <f>BK158</f>
        <v>0</v>
      </c>
    </row>
    <row r="158" spans="2:65" s="1" customFormat="1" ht="31.5" customHeight="1">
      <c r="B158" s="37"/>
      <c r="C158" s="171" t="s">
        <v>241</v>
      </c>
      <c r="D158" s="171" t="s">
        <v>164</v>
      </c>
      <c r="E158" s="172" t="s">
        <v>445</v>
      </c>
      <c r="F158" s="276" t="s">
        <v>446</v>
      </c>
      <c r="G158" s="276"/>
      <c r="H158" s="276"/>
      <c r="I158" s="276"/>
      <c r="J158" s="173" t="s">
        <v>167</v>
      </c>
      <c r="K158" s="174">
        <v>29.734000000000002</v>
      </c>
      <c r="L158" s="277">
        <v>0</v>
      </c>
      <c r="M158" s="278"/>
      <c r="N158" s="279">
        <f>ROUND(L158*K158,3)</f>
        <v>0</v>
      </c>
      <c r="O158" s="279"/>
      <c r="P158" s="279"/>
      <c r="Q158" s="279"/>
      <c r="R158" s="39"/>
      <c r="T158" s="176" t="s">
        <v>20</v>
      </c>
      <c r="U158" s="46" t="s">
        <v>42</v>
      </c>
      <c r="V158" s="38"/>
      <c r="W158" s="177">
        <f>V158*K158</f>
        <v>0</v>
      </c>
      <c r="X158" s="177">
        <v>0</v>
      </c>
      <c r="Y158" s="177">
        <f>X158*K158</f>
        <v>0</v>
      </c>
      <c r="Z158" s="177">
        <v>0</v>
      </c>
      <c r="AA158" s="178">
        <f>Z158*K158</f>
        <v>0</v>
      </c>
      <c r="AR158" s="20" t="s">
        <v>168</v>
      </c>
      <c r="AT158" s="20" t="s">
        <v>164</v>
      </c>
      <c r="AU158" s="20" t="s">
        <v>104</v>
      </c>
      <c r="AY158" s="20" t="s">
        <v>163</v>
      </c>
      <c r="BE158" s="112">
        <f>IF(U158="základná",N158,0)</f>
        <v>0</v>
      </c>
      <c r="BF158" s="112">
        <f>IF(U158="znížená",N158,0)</f>
        <v>0</v>
      </c>
      <c r="BG158" s="112">
        <f>IF(U158="zákl. prenesená",N158,0)</f>
        <v>0</v>
      </c>
      <c r="BH158" s="112">
        <f>IF(U158="zníž. prenesená",N158,0)</f>
        <v>0</v>
      </c>
      <c r="BI158" s="112">
        <f>IF(U158="nulová",N158,0)</f>
        <v>0</v>
      </c>
      <c r="BJ158" s="20" t="s">
        <v>104</v>
      </c>
      <c r="BK158" s="179">
        <f>ROUND(L158*K158,3)</f>
        <v>0</v>
      </c>
      <c r="BL158" s="20" t="s">
        <v>168</v>
      </c>
      <c r="BM158" s="20" t="s">
        <v>447</v>
      </c>
    </row>
    <row r="159" spans="2:65" s="1" customFormat="1" ht="49.9" customHeight="1">
      <c r="B159" s="37"/>
      <c r="C159" s="38"/>
      <c r="D159" s="162" t="s">
        <v>392</v>
      </c>
      <c r="E159" s="38"/>
      <c r="F159" s="38"/>
      <c r="G159" s="38"/>
      <c r="H159" s="38"/>
      <c r="I159" s="38"/>
      <c r="J159" s="38"/>
      <c r="K159" s="38"/>
      <c r="L159" s="38"/>
      <c r="M159" s="38"/>
      <c r="N159" s="299">
        <f>BK159</f>
        <v>0</v>
      </c>
      <c r="O159" s="300"/>
      <c r="P159" s="300"/>
      <c r="Q159" s="300"/>
      <c r="R159" s="39"/>
      <c r="T159" s="151"/>
      <c r="U159" s="58"/>
      <c r="V159" s="58"/>
      <c r="W159" s="58"/>
      <c r="X159" s="58"/>
      <c r="Y159" s="58"/>
      <c r="Z159" s="58"/>
      <c r="AA159" s="60"/>
      <c r="AT159" s="20" t="s">
        <v>74</v>
      </c>
      <c r="AU159" s="20" t="s">
        <v>75</v>
      </c>
      <c r="AY159" s="20" t="s">
        <v>393</v>
      </c>
      <c r="BK159" s="179">
        <v>0</v>
      </c>
    </row>
    <row r="160" spans="2:65" s="1" customFormat="1" ht="6.95" customHeight="1">
      <c r="B160" s="61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3"/>
    </row>
  </sheetData>
  <sheetProtection password="CC35" sheet="1" objects="1" scenarios="1" formatCells="0" formatColumns="0" formatRows="0" sort="0" autoFilter="0"/>
  <mergeCells count="141">
    <mergeCell ref="N159:Q159"/>
    <mergeCell ref="H1:K1"/>
    <mergeCell ref="S2:AC2"/>
    <mergeCell ref="F155:I155"/>
    <mergeCell ref="L155:M155"/>
    <mergeCell ref="N155:Q155"/>
    <mergeCell ref="F156:I156"/>
    <mergeCell ref="L156:M156"/>
    <mergeCell ref="N156:Q156"/>
    <mergeCell ref="F158:I158"/>
    <mergeCell ref="L158:M158"/>
    <mergeCell ref="N158:Q158"/>
    <mergeCell ref="N157:Q157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47:I147"/>
    <mergeCell ref="F148:I148"/>
    <mergeCell ref="F149:I149"/>
    <mergeCell ref="L149:M149"/>
    <mergeCell ref="N149:Q149"/>
    <mergeCell ref="F150:I150"/>
    <mergeCell ref="F151:I151"/>
    <mergeCell ref="L151:M151"/>
    <mergeCell ref="N151:Q15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F137:I137"/>
    <mergeCell ref="F138:I138"/>
    <mergeCell ref="F139:I139"/>
    <mergeCell ref="L139:M139"/>
    <mergeCell ref="N139:Q139"/>
    <mergeCell ref="F140:I140"/>
    <mergeCell ref="F141:I141"/>
    <mergeCell ref="L141:M141"/>
    <mergeCell ref="N141:Q141"/>
    <mergeCell ref="F129:I129"/>
    <mergeCell ref="F130:I130"/>
    <mergeCell ref="L130:M130"/>
    <mergeCell ref="N130:Q130"/>
    <mergeCell ref="F131:I131"/>
    <mergeCell ref="F132:I132"/>
    <mergeCell ref="F133:I133"/>
    <mergeCell ref="F134:I134"/>
    <mergeCell ref="F136:I136"/>
    <mergeCell ref="L136:M136"/>
    <mergeCell ref="N136:Q136"/>
    <mergeCell ref="N135:Q135"/>
    <mergeCell ref="F123:I123"/>
    <mergeCell ref="F124:I124"/>
    <mergeCell ref="F125:I125"/>
    <mergeCell ref="L125:M125"/>
    <mergeCell ref="N125:Q125"/>
    <mergeCell ref="F126:I126"/>
    <mergeCell ref="F127:I127"/>
    <mergeCell ref="F128:I128"/>
    <mergeCell ref="L128:M128"/>
    <mergeCell ref="N128:Q12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N119:Q119"/>
    <mergeCell ref="N120:Q120"/>
    <mergeCell ref="N121:Q121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1a - Zateplenie strechy</vt:lpstr>
      <vt:lpstr>2a - Zateplenie časti fas...</vt:lpstr>
      <vt:lpstr>'1a - Zateplenie strechy'!Názvy_tlače</vt:lpstr>
      <vt:lpstr>'2a - Zateplenie časti fas...'!Názvy_tlače</vt:lpstr>
      <vt:lpstr>'Rekapitulácia stavby'!Názvy_tlače</vt:lpstr>
      <vt:lpstr>'1a - Zateplenie strechy'!Oblasť_tlače</vt:lpstr>
      <vt:lpstr>'2a - Zateplenie časti fas...'!Oblasť_tlače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MAMA-PC\MAMA</dc:creator>
  <cp:lastModifiedBy>Holasek</cp:lastModifiedBy>
  <dcterms:created xsi:type="dcterms:W3CDTF">2017-02-16T16:36:29Z</dcterms:created>
  <dcterms:modified xsi:type="dcterms:W3CDTF">2017-03-20T08:17:37Z</dcterms:modified>
</cp:coreProperties>
</file>