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35" windowWidth="11190" windowHeight="5475"/>
  </bookViews>
  <sheets>
    <sheet name="PRÍJMY " sheetId="4" r:id="rId1"/>
    <sheet name="VÝDAJE " sheetId="5" r:id="rId2"/>
    <sheet name="ostat.organ." sheetId="6" r:id="rId3"/>
    <sheet name="školstvo" sheetId="9" r:id="rId4"/>
    <sheet name="Bilancia" sheetId="7" r:id="rId5"/>
  </sheets>
  <definedNames>
    <definedName name="_xlnm.Print_Area" localSheetId="4">Bilancia!$A$1:$G$25</definedName>
    <definedName name="_xlnm.Print_Area" localSheetId="0">'PRÍJMY '!$A$1:$I$69</definedName>
    <definedName name="_xlnm.Print_Area" localSheetId="1">'VÝDAJE '!$A$1:$R$150</definedName>
  </definedNames>
  <calcPr calcId="145621"/>
</workbook>
</file>

<file path=xl/calcChain.xml><?xml version="1.0" encoding="utf-8"?>
<calcChain xmlns="http://schemas.openxmlformats.org/spreadsheetml/2006/main">
  <c r="F126" i="5" l="1"/>
  <c r="F18" i="6" l="1"/>
  <c r="F10" i="6"/>
  <c r="F437" i="9"/>
  <c r="E437" i="9"/>
  <c r="D437" i="9"/>
  <c r="C437" i="9"/>
  <c r="F436" i="9"/>
  <c r="E436" i="9"/>
  <c r="D436" i="9"/>
  <c r="B405" i="9"/>
  <c r="C403" i="9"/>
  <c r="C436" i="9" s="1"/>
  <c r="C402" i="9"/>
  <c r="B402" i="9"/>
  <c r="F401" i="9"/>
  <c r="F405" i="9" s="1"/>
  <c r="E401" i="9"/>
  <c r="E402" i="9" s="1"/>
  <c r="D401" i="9"/>
  <c r="D402" i="9" s="1"/>
  <c r="D397" i="9"/>
  <c r="C397" i="9"/>
  <c r="B397" i="9"/>
  <c r="C393" i="9"/>
  <c r="F392" i="9"/>
  <c r="E392" i="9"/>
  <c r="D392" i="9"/>
  <c r="C392" i="9"/>
  <c r="B392" i="9"/>
  <c r="F388" i="9"/>
  <c r="E388" i="9"/>
  <c r="D388" i="9"/>
  <c r="B388" i="9"/>
  <c r="C386" i="9"/>
  <c r="C385" i="9"/>
  <c r="C384" i="9"/>
  <c r="C383" i="9"/>
  <c r="F382" i="9"/>
  <c r="E382" i="9"/>
  <c r="D382" i="9"/>
  <c r="B382" i="9"/>
  <c r="F374" i="9"/>
  <c r="F442" i="9" s="1"/>
  <c r="E374" i="9"/>
  <c r="E442" i="9" s="1"/>
  <c r="D374" i="9"/>
  <c r="D442" i="9" s="1"/>
  <c r="C374" i="9"/>
  <c r="C442" i="9" s="1"/>
  <c r="B374" i="9"/>
  <c r="B442" i="9" s="1"/>
  <c r="F373" i="9"/>
  <c r="F441" i="9" s="1"/>
  <c r="E373" i="9"/>
  <c r="E441" i="9" s="1"/>
  <c r="D373" i="9"/>
  <c r="D441" i="9" s="1"/>
  <c r="C373" i="9"/>
  <c r="C441" i="9" s="1"/>
  <c r="B373" i="9"/>
  <c r="B441" i="9" s="1"/>
  <c r="F372" i="9"/>
  <c r="F440" i="9" s="1"/>
  <c r="E372" i="9"/>
  <c r="E440" i="9" s="1"/>
  <c r="D372" i="9"/>
  <c r="D440" i="9" s="1"/>
  <c r="C372" i="9"/>
  <c r="C440" i="9" s="1"/>
  <c r="B372" i="9"/>
  <c r="B440" i="9" s="1"/>
  <c r="F371" i="9"/>
  <c r="F439" i="9" s="1"/>
  <c r="E371" i="9"/>
  <c r="E439" i="9" s="1"/>
  <c r="D371" i="9"/>
  <c r="D439" i="9" s="1"/>
  <c r="C371" i="9"/>
  <c r="C439" i="9" s="1"/>
  <c r="B371" i="9"/>
  <c r="B439" i="9" s="1"/>
  <c r="F368" i="9"/>
  <c r="F435" i="9" s="1"/>
  <c r="E368" i="9"/>
  <c r="D368" i="9"/>
  <c r="C368" i="9"/>
  <c r="C435" i="9" s="1"/>
  <c r="B368" i="9"/>
  <c r="B435" i="9" s="1"/>
  <c r="F367" i="9"/>
  <c r="E367" i="9"/>
  <c r="D367" i="9"/>
  <c r="D434" i="9" s="1"/>
  <c r="C367" i="9"/>
  <c r="C434" i="9" s="1"/>
  <c r="B367" i="9"/>
  <c r="B434" i="9" s="1"/>
  <c r="B366" i="9"/>
  <c r="C365" i="9"/>
  <c r="C433" i="9" s="1"/>
  <c r="B365" i="9"/>
  <c r="B433" i="9" s="1"/>
  <c r="F364" i="9"/>
  <c r="F432" i="9" s="1"/>
  <c r="E364" i="9"/>
  <c r="D364" i="9"/>
  <c r="D432" i="9" s="1"/>
  <c r="C364" i="9"/>
  <c r="C432" i="9" s="1"/>
  <c r="B364" i="9"/>
  <c r="B432" i="9" s="1"/>
  <c r="F362" i="9"/>
  <c r="F430" i="9" s="1"/>
  <c r="E362" i="9"/>
  <c r="E430" i="9" s="1"/>
  <c r="D362" i="9"/>
  <c r="D430" i="9" s="1"/>
  <c r="B362" i="9"/>
  <c r="F361" i="9"/>
  <c r="F429" i="9" s="1"/>
  <c r="E361" i="9"/>
  <c r="D361" i="9"/>
  <c r="C361" i="9"/>
  <c r="C429" i="9" s="1"/>
  <c r="B361" i="9"/>
  <c r="B429" i="9" s="1"/>
  <c r="F360" i="9"/>
  <c r="F428" i="9" s="1"/>
  <c r="E360" i="9"/>
  <c r="E428" i="9" s="1"/>
  <c r="D360" i="9"/>
  <c r="D428" i="9" s="1"/>
  <c r="C360" i="9"/>
  <c r="C428" i="9" s="1"/>
  <c r="B360" i="9"/>
  <c r="B428" i="9" s="1"/>
  <c r="F359" i="9"/>
  <c r="F427" i="9" s="1"/>
  <c r="E359" i="9"/>
  <c r="E427" i="9" s="1"/>
  <c r="D359" i="9"/>
  <c r="D427" i="9" s="1"/>
  <c r="C359" i="9"/>
  <c r="B359" i="9"/>
  <c r="B427" i="9" s="1"/>
  <c r="F357" i="9"/>
  <c r="F425" i="9" s="1"/>
  <c r="E357" i="9"/>
  <c r="E425" i="9" s="1"/>
  <c r="D357" i="9"/>
  <c r="D425" i="9" s="1"/>
  <c r="C357" i="9"/>
  <c r="B357" i="9"/>
  <c r="B425" i="9" s="1"/>
  <c r="F356" i="9"/>
  <c r="E356" i="9"/>
  <c r="D356" i="9"/>
  <c r="D424" i="9" s="1"/>
  <c r="C356" i="9"/>
  <c r="C424" i="9" s="1"/>
  <c r="B356" i="9"/>
  <c r="F353" i="9"/>
  <c r="F422" i="9" s="1"/>
  <c r="E353" i="9"/>
  <c r="E422" i="9" s="1"/>
  <c r="D353" i="9"/>
  <c r="D422" i="9" s="1"/>
  <c r="C353" i="9"/>
  <c r="C422" i="9" s="1"/>
  <c r="B353" i="9"/>
  <c r="B422" i="9" s="1"/>
  <c r="F352" i="9"/>
  <c r="F421" i="9" s="1"/>
  <c r="E352" i="9"/>
  <c r="E421" i="9" s="1"/>
  <c r="D352" i="9"/>
  <c r="D421" i="9" s="1"/>
  <c r="C352" i="9"/>
  <c r="B352" i="9"/>
  <c r="B421" i="9" s="1"/>
  <c r="F351" i="9"/>
  <c r="F420" i="9" s="1"/>
  <c r="E351" i="9"/>
  <c r="E420" i="9" s="1"/>
  <c r="D351" i="9"/>
  <c r="D420" i="9" s="1"/>
  <c r="C351" i="9"/>
  <c r="C420" i="9" s="1"/>
  <c r="B351" i="9"/>
  <c r="B420" i="9" s="1"/>
  <c r="F350" i="9"/>
  <c r="F419" i="9" s="1"/>
  <c r="E350" i="9"/>
  <c r="E419" i="9" s="1"/>
  <c r="D350" i="9"/>
  <c r="D419" i="9" s="1"/>
  <c r="C350" i="9"/>
  <c r="B350" i="9"/>
  <c r="B419" i="9" s="1"/>
  <c r="C349" i="9"/>
  <c r="B349" i="9"/>
  <c r="B418" i="9" s="1"/>
  <c r="C337" i="9"/>
  <c r="B337" i="9"/>
  <c r="F334" i="9"/>
  <c r="F337" i="9" s="1"/>
  <c r="E334" i="9"/>
  <c r="E337" i="9" s="1"/>
  <c r="D334" i="9"/>
  <c r="D337" i="9" s="1"/>
  <c r="F332" i="9"/>
  <c r="E332" i="9"/>
  <c r="E324" i="9" s="1"/>
  <c r="D332" i="9"/>
  <c r="C332" i="9"/>
  <c r="B332" i="9"/>
  <c r="F327" i="9"/>
  <c r="E327" i="9"/>
  <c r="D327" i="9"/>
  <c r="D324" i="9" s="1"/>
  <c r="C327" i="9"/>
  <c r="C324" i="9" s="1"/>
  <c r="B327" i="9"/>
  <c r="F318" i="9"/>
  <c r="E318" i="9"/>
  <c r="D318" i="9"/>
  <c r="C318" i="9"/>
  <c r="B318" i="9"/>
  <c r="F306" i="9"/>
  <c r="C306" i="9"/>
  <c r="B306" i="9"/>
  <c r="F303" i="9"/>
  <c r="E303" i="9"/>
  <c r="E306" i="9" s="1"/>
  <c r="D303" i="9"/>
  <c r="D306" i="9" s="1"/>
  <c r="F301" i="9"/>
  <c r="E301" i="9"/>
  <c r="D301" i="9"/>
  <c r="D293" i="9" s="1"/>
  <c r="C301" i="9"/>
  <c r="B301" i="9"/>
  <c r="F296" i="9"/>
  <c r="E296" i="9"/>
  <c r="D296" i="9"/>
  <c r="C296" i="9"/>
  <c r="B296" i="9"/>
  <c r="E293" i="9"/>
  <c r="F287" i="9"/>
  <c r="E287" i="9"/>
  <c r="D287" i="9"/>
  <c r="C287" i="9"/>
  <c r="B287" i="9"/>
  <c r="C275" i="9"/>
  <c r="B275" i="9"/>
  <c r="F272" i="9"/>
  <c r="F275" i="9" s="1"/>
  <c r="E272" i="9"/>
  <c r="E275" i="9" s="1"/>
  <c r="D272" i="9"/>
  <c r="D275" i="9" s="1"/>
  <c r="F270" i="9"/>
  <c r="E270" i="9"/>
  <c r="D270" i="9"/>
  <c r="C270" i="9"/>
  <c r="C262" i="9" s="1"/>
  <c r="B270" i="9"/>
  <c r="B262" i="9" s="1"/>
  <c r="C269" i="9"/>
  <c r="F265" i="9"/>
  <c r="E265" i="9"/>
  <c r="E262" i="9" s="1"/>
  <c r="D265" i="9"/>
  <c r="C265" i="9"/>
  <c r="B265" i="9"/>
  <c r="F256" i="9"/>
  <c r="E256" i="9"/>
  <c r="D256" i="9"/>
  <c r="C256" i="9"/>
  <c r="B256" i="9"/>
  <c r="C244" i="9"/>
  <c r="B244" i="9"/>
  <c r="F241" i="9"/>
  <c r="F244" i="9" s="1"/>
  <c r="E241" i="9"/>
  <c r="E244" i="9" s="1"/>
  <c r="D241" i="9"/>
  <c r="D244" i="9" s="1"/>
  <c r="F239" i="9"/>
  <c r="E239" i="9"/>
  <c r="D239" i="9"/>
  <c r="C239" i="9"/>
  <c r="B239" i="9"/>
  <c r="F234" i="9"/>
  <c r="E234" i="9"/>
  <c r="E231" i="9" s="1"/>
  <c r="D234" i="9"/>
  <c r="C234" i="9"/>
  <c r="B234" i="9"/>
  <c r="F225" i="9"/>
  <c r="E225" i="9"/>
  <c r="D225" i="9"/>
  <c r="C225" i="9"/>
  <c r="B225" i="9"/>
  <c r="D213" i="9"/>
  <c r="C213" i="9"/>
  <c r="B213" i="9"/>
  <c r="F210" i="9"/>
  <c r="F213" i="9" s="1"/>
  <c r="E210" i="9"/>
  <c r="E213" i="9" s="1"/>
  <c r="D210" i="9"/>
  <c r="F208" i="9"/>
  <c r="E208" i="9"/>
  <c r="D208" i="9"/>
  <c r="D200" i="9" s="1"/>
  <c r="B208" i="9"/>
  <c r="C207" i="9"/>
  <c r="C208" i="9" s="1"/>
  <c r="F203" i="9"/>
  <c r="F200" i="9" s="1"/>
  <c r="E203" i="9"/>
  <c r="D203" i="9"/>
  <c r="C203" i="9"/>
  <c r="B203" i="9"/>
  <c r="B200" i="9" s="1"/>
  <c r="F194" i="9"/>
  <c r="E194" i="9"/>
  <c r="D194" i="9"/>
  <c r="C194" i="9"/>
  <c r="B194" i="9"/>
  <c r="C182" i="9"/>
  <c r="B182" i="9"/>
  <c r="F179" i="9"/>
  <c r="F182" i="9" s="1"/>
  <c r="E179" i="9"/>
  <c r="E182" i="9" s="1"/>
  <c r="D179" i="9"/>
  <c r="D182" i="9" s="1"/>
  <c r="F177" i="9"/>
  <c r="E177" i="9"/>
  <c r="D177" i="9"/>
  <c r="C177" i="9"/>
  <c r="B177" i="9"/>
  <c r="F172" i="9"/>
  <c r="F169" i="9" s="1"/>
  <c r="E172" i="9"/>
  <c r="D172" i="9"/>
  <c r="C172" i="9"/>
  <c r="C169" i="9" s="1"/>
  <c r="B172" i="9"/>
  <c r="F163" i="9"/>
  <c r="E163" i="9"/>
  <c r="D163" i="9"/>
  <c r="C163" i="9"/>
  <c r="B163" i="9"/>
  <c r="D151" i="9"/>
  <c r="C151" i="9"/>
  <c r="B151" i="9"/>
  <c r="F148" i="9"/>
  <c r="F151" i="9" s="1"/>
  <c r="E148" i="9"/>
  <c r="E151" i="9" s="1"/>
  <c r="D148" i="9"/>
  <c r="F146" i="9"/>
  <c r="E146" i="9"/>
  <c r="D146" i="9"/>
  <c r="B146" i="9"/>
  <c r="C145" i="9"/>
  <c r="C146" i="9" s="1"/>
  <c r="F141" i="9"/>
  <c r="F138" i="9" s="1"/>
  <c r="E141" i="9"/>
  <c r="D141" i="9"/>
  <c r="C141" i="9"/>
  <c r="B141" i="9"/>
  <c r="B138" i="9" s="1"/>
  <c r="D138" i="9"/>
  <c r="F133" i="9"/>
  <c r="F132" i="9" s="1"/>
  <c r="E133" i="9"/>
  <c r="E132" i="9" s="1"/>
  <c r="D133" i="9"/>
  <c r="D132" i="9" s="1"/>
  <c r="C132" i="9"/>
  <c r="B132" i="9"/>
  <c r="C120" i="9"/>
  <c r="B120" i="9"/>
  <c r="F117" i="9"/>
  <c r="F120" i="9" s="1"/>
  <c r="E117" i="9"/>
  <c r="D117" i="9"/>
  <c r="D120" i="9" s="1"/>
  <c r="F115" i="9"/>
  <c r="E115" i="9"/>
  <c r="D115" i="9"/>
  <c r="B115" i="9"/>
  <c r="C114" i="9"/>
  <c r="C115" i="9" s="1"/>
  <c r="F110" i="9"/>
  <c r="E110" i="9"/>
  <c r="D110" i="9"/>
  <c r="C110" i="9"/>
  <c r="C107" i="9" s="1"/>
  <c r="B110" i="9"/>
  <c r="F101" i="9"/>
  <c r="E101" i="9"/>
  <c r="D101" i="9"/>
  <c r="C101" i="9"/>
  <c r="B101" i="9"/>
  <c r="C89" i="9"/>
  <c r="B89" i="9"/>
  <c r="F86" i="9"/>
  <c r="F89" i="9" s="1"/>
  <c r="E86" i="9"/>
  <c r="E89" i="9" s="1"/>
  <c r="D86" i="9"/>
  <c r="D89" i="9" s="1"/>
  <c r="F84" i="9"/>
  <c r="E84" i="9"/>
  <c r="D84" i="9"/>
  <c r="B84" i="9"/>
  <c r="C83" i="9"/>
  <c r="C84" i="9" s="1"/>
  <c r="F79" i="9"/>
  <c r="E79" i="9"/>
  <c r="D79" i="9"/>
  <c r="D76" i="9" s="1"/>
  <c r="C79" i="9"/>
  <c r="C76" i="9" s="1"/>
  <c r="B79" i="9"/>
  <c r="F70" i="9"/>
  <c r="E70" i="9"/>
  <c r="D70" i="9"/>
  <c r="C70" i="9"/>
  <c r="B70" i="9"/>
  <c r="F58" i="9"/>
  <c r="C58" i="9"/>
  <c r="B58" i="9"/>
  <c r="F55" i="9"/>
  <c r="E55" i="9"/>
  <c r="E58" i="9" s="1"/>
  <c r="D55" i="9"/>
  <c r="D58" i="9" s="1"/>
  <c r="F53" i="9"/>
  <c r="E53" i="9"/>
  <c r="D53" i="9"/>
  <c r="C53" i="9"/>
  <c r="B53" i="9"/>
  <c r="F48" i="9"/>
  <c r="E48" i="9"/>
  <c r="D48" i="9"/>
  <c r="D45" i="9" s="1"/>
  <c r="C48" i="9"/>
  <c r="B48" i="9"/>
  <c r="F39" i="9"/>
  <c r="E39" i="9"/>
  <c r="D39" i="9"/>
  <c r="C39" i="9"/>
  <c r="B39" i="9"/>
  <c r="C26" i="9"/>
  <c r="B26" i="9"/>
  <c r="F23" i="9"/>
  <c r="F26" i="9" s="1"/>
  <c r="E23" i="9"/>
  <c r="E26" i="9" s="1"/>
  <c r="D23" i="9"/>
  <c r="D26" i="9" s="1"/>
  <c r="F21" i="9"/>
  <c r="E21" i="9"/>
  <c r="D21" i="9"/>
  <c r="C21" i="9"/>
  <c r="B21" i="9"/>
  <c r="F16" i="9"/>
  <c r="E16" i="9"/>
  <c r="D16" i="9"/>
  <c r="C16" i="9"/>
  <c r="B16" i="9"/>
  <c r="F7" i="9"/>
  <c r="E7" i="9"/>
  <c r="D7" i="9"/>
  <c r="C7" i="9"/>
  <c r="B7" i="9"/>
  <c r="B363" i="9" l="1"/>
  <c r="B431" i="9" s="1"/>
  <c r="F363" i="9"/>
  <c r="F431" i="9" s="1"/>
  <c r="D107" i="9"/>
  <c r="C138" i="9"/>
  <c r="B231" i="9"/>
  <c r="C293" i="9"/>
  <c r="C358" i="9"/>
  <c r="C426" i="9" s="1"/>
  <c r="C382" i="9"/>
  <c r="F402" i="9"/>
  <c r="B13" i="9"/>
  <c r="B348" i="9"/>
  <c r="B417" i="9" s="1"/>
  <c r="E13" i="9"/>
  <c r="B107" i="9"/>
  <c r="F107" i="9"/>
  <c r="B169" i="9"/>
  <c r="C418" i="9"/>
  <c r="C200" i="9"/>
  <c r="F324" i="9"/>
  <c r="B45" i="9"/>
  <c r="B293" i="9"/>
  <c r="F293" i="9"/>
  <c r="C427" i="9"/>
  <c r="C366" i="9"/>
  <c r="D435" i="9"/>
  <c r="C370" i="9"/>
  <c r="C421" i="9"/>
  <c r="C425" i="9"/>
  <c r="B430" i="9"/>
  <c r="E45" i="9"/>
  <c r="E348" i="9"/>
  <c r="E417" i="9" s="1"/>
  <c r="E365" i="9"/>
  <c r="E433" i="9" s="1"/>
  <c r="D169" i="9"/>
  <c r="D13" i="9"/>
  <c r="F348" i="9"/>
  <c r="F417" i="9" s="1"/>
  <c r="E120" i="9"/>
  <c r="E107" i="9" s="1"/>
  <c r="C231" i="9"/>
  <c r="F262" i="9"/>
  <c r="B324" i="9"/>
  <c r="C369" i="9"/>
  <c r="E405" i="9"/>
  <c r="E389" i="9" s="1"/>
  <c r="E435" i="9"/>
  <c r="C348" i="9"/>
  <c r="E76" i="9"/>
  <c r="F231" i="9"/>
  <c r="C419" i="9"/>
  <c r="B369" i="9"/>
  <c r="F369" i="9"/>
  <c r="B389" i="9"/>
  <c r="D405" i="9"/>
  <c r="E363" i="9"/>
  <c r="E431" i="9" s="1"/>
  <c r="E429" i="9"/>
  <c r="D348" i="9"/>
  <c r="D417" i="9" s="1"/>
  <c r="E138" i="9"/>
  <c r="D365" i="9"/>
  <c r="D433" i="9" s="1"/>
  <c r="F365" i="9"/>
  <c r="C45" i="9"/>
  <c r="F45" i="9"/>
  <c r="B76" i="9"/>
  <c r="E200" i="9"/>
  <c r="D231" i="9"/>
  <c r="D262" i="9"/>
  <c r="B354" i="9"/>
  <c r="C354" i="9"/>
  <c r="E424" i="9"/>
  <c r="E358" i="9"/>
  <c r="D358" i="9"/>
  <c r="F366" i="9"/>
  <c r="E434" i="9"/>
  <c r="E369" i="9"/>
  <c r="D369" i="9"/>
  <c r="C388" i="9"/>
  <c r="D349" i="9"/>
  <c r="F76" i="9"/>
  <c r="E169" i="9"/>
  <c r="E349" i="9"/>
  <c r="E370" i="9"/>
  <c r="E366" i="9"/>
  <c r="E432" i="9"/>
  <c r="C13" i="9"/>
  <c r="F13" i="9"/>
  <c r="B358" i="9"/>
  <c r="B424" i="9"/>
  <c r="F358" i="9"/>
  <c r="F424" i="9"/>
  <c r="D363" i="9"/>
  <c r="D431" i="9" s="1"/>
  <c r="D429" i="9"/>
  <c r="C362" i="9"/>
  <c r="B370" i="9"/>
  <c r="B438" i="9" s="1"/>
  <c r="F389" i="9"/>
  <c r="D389" i="9"/>
  <c r="F434" i="9"/>
  <c r="F349" i="9"/>
  <c r="B436" i="9"/>
  <c r="C405" i="9"/>
  <c r="C389" i="9" s="1"/>
  <c r="B437" i="9"/>
  <c r="D366" i="9" l="1"/>
  <c r="C417" i="9"/>
  <c r="E438" i="9"/>
  <c r="D370" i="9"/>
  <c r="D438" i="9" s="1"/>
  <c r="C430" i="9"/>
  <c r="C431" i="9" s="1"/>
  <c r="C363" i="9"/>
  <c r="C355" i="9" s="1"/>
  <c r="C423" i="9" s="1"/>
  <c r="F426" i="9"/>
  <c r="E418" i="9"/>
  <c r="E354" i="9"/>
  <c r="F433" i="9"/>
  <c r="F370" i="9"/>
  <c r="F438" i="9" s="1"/>
  <c r="C438" i="9"/>
  <c r="E426" i="9"/>
  <c r="E355" i="9"/>
  <c r="E423" i="9" s="1"/>
  <c r="D418" i="9"/>
  <c r="D354" i="9"/>
  <c r="F354" i="9"/>
  <c r="F418" i="9"/>
  <c r="B426" i="9"/>
  <c r="B355" i="9"/>
  <c r="B423" i="9" s="1"/>
  <c r="D426" i="9"/>
  <c r="D355" i="9" l="1"/>
  <c r="D423" i="9" s="1"/>
  <c r="F355" i="9"/>
  <c r="F423" i="9" s="1"/>
  <c r="F85" i="6" l="1"/>
  <c r="F76" i="6" s="1"/>
  <c r="F72" i="6" s="1"/>
  <c r="F78" i="6"/>
  <c r="F77" i="6"/>
  <c r="F73" i="6"/>
  <c r="F43" i="6"/>
  <c r="I50" i="4" l="1"/>
  <c r="H50" i="4"/>
  <c r="R108" i="5" l="1"/>
  <c r="Q108" i="5"/>
  <c r="Q15" i="5"/>
  <c r="R19" i="5"/>
  <c r="Q19" i="5"/>
  <c r="R148" i="5"/>
  <c r="R147" i="5"/>
  <c r="R146" i="5"/>
  <c r="Q142" i="5"/>
  <c r="R130" i="5"/>
  <c r="Q130" i="5"/>
  <c r="R126" i="5"/>
  <c r="Q126" i="5"/>
  <c r="R103" i="5"/>
  <c r="Q103" i="5"/>
  <c r="R25" i="5"/>
  <c r="Q25" i="5"/>
  <c r="R15" i="5"/>
  <c r="P108" i="5"/>
  <c r="O108" i="5"/>
  <c r="O15" i="5"/>
  <c r="P19" i="5"/>
  <c r="O19" i="5"/>
  <c r="P148" i="5"/>
  <c r="P147" i="5"/>
  <c r="P146" i="5"/>
  <c r="O142" i="5"/>
  <c r="P130" i="5"/>
  <c r="O130" i="5"/>
  <c r="P126" i="5"/>
  <c r="O126" i="5"/>
  <c r="P103" i="5"/>
  <c r="O103" i="5"/>
  <c r="P25" i="5"/>
  <c r="O25" i="5"/>
  <c r="P15" i="5"/>
  <c r="G85" i="6"/>
  <c r="G76" i="6" s="1"/>
  <c r="G72" i="6" s="1"/>
  <c r="G78" i="6"/>
  <c r="G77" i="6"/>
  <c r="G73" i="6"/>
  <c r="G43" i="6"/>
  <c r="G18" i="6"/>
  <c r="G10" i="6"/>
  <c r="E85" i="6"/>
  <c r="E76" i="6" s="1"/>
  <c r="E78" i="6"/>
  <c r="E77" i="6"/>
  <c r="E73" i="6"/>
  <c r="E43" i="6"/>
  <c r="E18" i="6"/>
  <c r="E10" i="6"/>
  <c r="O148" i="5" l="1"/>
  <c r="F20" i="7"/>
  <c r="Q148" i="5"/>
  <c r="G20" i="7"/>
  <c r="Q75" i="5"/>
  <c r="R75" i="5"/>
  <c r="P67" i="5"/>
  <c r="P96" i="5"/>
  <c r="Q33" i="5"/>
  <c r="Q67" i="5"/>
  <c r="P33" i="5"/>
  <c r="O75" i="5"/>
  <c r="R33" i="5"/>
  <c r="R67" i="5"/>
  <c r="O96" i="5"/>
  <c r="R96" i="5"/>
  <c r="Q96" i="5"/>
  <c r="O33" i="5"/>
  <c r="O67" i="5"/>
  <c r="P75" i="5"/>
  <c r="E72" i="6"/>
  <c r="Q132" i="5" l="1"/>
  <c r="G18" i="7" s="1"/>
  <c r="R132" i="5"/>
  <c r="P132" i="5"/>
  <c r="O132" i="5"/>
  <c r="F18" i="7" s="1"/>
  <c r="Q147" i="5" l="1"/>
  <c r="G19" i="7"/>
  <c r="G21" i="7" s="1"/>
  <c r="O147" i="5"/>
  <c r="F19" i="7"/>
  <c r="Q146" i="5"/>
  <c r="O146" i="5"/>
  <c r="O149" i="5" l="1"/>
  <c r="Q149" i="5"/>
  <c r="F21" i="7"/>
  <c r="I60" i="4"/>
  <c r="G13" i="7" s="1"/>
  <c r="I54" i="4"/>
  <c r="G12" i="7" s="1"/>
  <c r="I30" i="4"/>
  <c r="I29" i="4" s="1"/>
  <c r="I17" i="4"/>
  <c r="H60" i="4"/>
  <c r="F13" i="7" s="1"/>
  <c r="H54" i="4"/>
  <c r="F12" i="7" s="1"/>
  <c r="H30" i="4"/>
  <c r="H29" i="4" s="1"/>
  <c r="H17" i="4" l="1"/>
  <c r="H6" i="4"/>
  <c r="I6" i="4"/>
  <c r="I5" i="4" l="1"/>
  <c r="H5" i="4"/>
  <c r="F11" i="7" s="1"/>
  <c r="H69" i="4" l="1"/>
  <c r="I69" i="4"/>
  <c r="G11" i="7"/>
  <c r="F23" i="7" l="1"/>
  <c r="F14" i="7"/>
  <c r="F24" i="7" s="1"/>
  <c r="G23" i="7"/>
  <c r="G14" i="7"/>
  <c r="G24" i="7" s="1"/>
  <c r="G59" i="4" l="1"/>
  <c r="G60" i="4" l="1"/>
  <c r="M129" i="5"/>
  <c r="E13" i="7" l="1"/>
  <c r="G54" i="4"/>
  <c r="E12" i="7" s="1"/>
  <c r="G50" i="4"/>
  <c r="G30" i="4"/>
  <c r="G29" i="4" s="1"/>
  <c r="G6" i="4"/>
  <c r="N148" i="5"/>
  <c r="N147" i="5"/>
  <c r="N146" i="5"/>
  <c r="M142" i="5"/>
  <c r="M148" i="5" s="1"/>
  <c r="N130" i="5"/>
  <c r="M130" i="5"/>
  <c r="N126" i="5"/>
  <c r="M126" i="5"/>
  <c r="N103" i="5"/>
  <c r="M103" i="5"/>
  <c r="N25" i="5"/>
  <c r="M25" i="5"/>
  <c r="N15" i="5"/>
  <c r="G142" i="5"/>
  <c r="G148" i="5" s="1"/>
  <c r="H126" i="5"/>
  <c r="G126" i="5"/>
  <c r="H130" i="5"/>
  <c r="G130" i="5"/>
  <c r="H108" i="5"/>
  <c r="G108" i="5"/>
  <c r="H103" i="5"/>
  <c r="G103" i="5"/>
  <c r="H96" i="5"/>
  <c r="G96" i="5"/>
  <c r="H75" i="5"/>
  <c r="G75" i="5"/>
  <c r="H67" i="5"/>
  <c r="G67" i="5"/>
  <c r="H33" i="5"/>
  <c r="G33" i="5"/>
  <c r="H25" i="5"/>
  <c r="G25" i="5"/>
  <c r="H19" i="5"/>
  <c r="G19" i="5"/>
  <c r="H15" i="5"/>
  <c r="G15" i="5"/>
  <c r="D60" i="4"/>
  <c r="D54" i="4"/>
  <c r="D50" i="4"/>
  <c r="D30" i="4"/>
  <c r="D29" i="4" s="1"/>
  <c r="D17" i="4"/>
  <c r="D6" i="4"/>
  <c r="H132" i="5" l="1"/>
  <c r="G147" i="5" s="1"/>
  <c r="G17" i="4"/>
  <c r="G5" i="4" s="1"/>
  <c r="M108" i="5"/>
  <c r="N75" i="5"/>
  <c r="M15" i="5"/>
  <c r="N19" i="5"/>
  <c r="G132" i="5"/>
  <c r="G146" i="5" s="1"/>
  <c r="D5" i="4"/>
  <c r="D69" i="4" s="1"/>
  <c r="M67" i="5"/>
  <c r="M96" i="5"/>
  <c r="M19" i="5"/>
  <c r="N108" i="5"/>
  <c r="M75" i="5"/>
  <c r="N33" i="5"/>
  <c r="N67" i="5"/>
  <c r="E20" i="7"/>
  <c r="E142" i="5"/>
  <c r="E148" i="5" s="1"/>
  <c r="F130" i="5"/>
  <c r="E130" i="5"/>
  <c r="E126" i="5"/>
  <c r="F108" i="5"/>
  <c r="E108" i="5"/>
  <c r="F103" i="5"/>
  <c r="E103" i="5"/>
  <c r="F96" i="5"/>
  <c r="E96" i="5"/>
  <c r="F75" i="5"/>
  <c r="E75" i="5"/>
  <c r="F67" i="5"/>
  <c r="E67" i="5"/>
  <c r="F33" i="5"/>
  <c r="E33" i="5"/>
  <c r="F25" i="5"/>
  <c r="E25" i="5"/>
  <c r="F19" i="5"/>
  <c r="E19" i="5"/>
  <c r="F15" i="5"/>
  <c r="E15" i="5"/>
  <c r="C60" i="4"/>
  <c r="C54" i="4"/>
  <c r="C50" i="4"/>
  <c r="C30" i="4"/>
  <c r="C29" i="4" s="1"/>
  <c r="C17" i="4"/>
  <c r="C6" i="4"/>
  <c r="N96" i="5" l="1"/>
  <c r="N132" i="5" s="1"/>
  <c r="E19" i="7" s="1"/>
  <c r="G149" i="5"/>
  <c r="F132" i="5"/>
  <c r="E147" i="5" s="1"/>
  <c r="E132" i="5"/>
  <c r="E146" i="5" s="1"/>
  <c r="C5" i="4"/>
  <c r="C69" i="4" s="1"/>
  <c r="M33" i="5"/>
  <c r="M132" i="5" s="1"/>
  <c r="G69" i="4"/>
  <c r="E11" i="7"/>
  <c r="D85" i="6"/>
  <c r="D76" i="6" s="1"/>
  <c r="D78" i="6"/>
  <c r="D77" i="6"/>
  <c r="D73" i="6"/>
  <c r="D43" i="6"/>
  <c r="D18" i="6"/>
  <c r="D10" i="6"/>
  <c r="L148" i="5"/>
  <c r="L147" i="5"/>
  <c r="L146" i="5"/>
  <c r="K142" i="5"/>
  <c r="D20" i="7" s="1"/>
  <c r="L130" i="5"/>
  <c r="K130" i="5"/>
  <c r="L126" i="5"/>
  <c r="K126" i="5"/>
  <c r="L108" i="5"/>
  <c r="K108" i="5"/>
  <c r="L103" i="5"/>
  <c r="K103" i="5"/>
  <c r="L96" i="5"/>
  <c r="K96" i="5"/>
  <c r="L75" i="5"/>
  <c r="K75" i="5"/>
  <c r="L67" i="5"/>
  <c r="K67" i="5"/>
  <c r="L33" i="5"/>
  <c r="K33" i="5"/>
  <c r="L25" i="5"/>
  <c r="K25" i="5"/>
  <c r="L19" i="5"/>
  <c r="K19" i="5"/>
  <c r="L15" i="5"/>
  <c r="K15" i="5"/>
  <c r="F60" i="4"/>
  <c r="D13" i="7" s="1"/>
  <c r="F54" i="4"/>
  <c r="D12" i="7" s="1"/>
  <c r="F50" i="4"/>
  <c r="F30" i="4"/>
  <c r="F29" i="4" s="1"/>
  <c r="F17" i="4"/>
  <c r="F6" i="4"/>
  <c r="E149" i="5" l="1"/>
  <c r="K148" i="5"/>
  <c r="D72" i="6"/>
  <c r="F5" i="4"/>
  <c r="D11" i="7" s="1"/>
  <c r="M146" i="5"/>
  <c r="E18" i="7"/>
  <c r="M147" i="5"/>
  <c r="E14" i="7"/>
  <c r="K132" i="5"/>
  <c r="L132" i="5"/>
  <c r="F69" i="4" l="1"/>
  <c r="K147" i="5"/>
  <c r="D19" i="7"/>
  <c r="K146" i="5"/>
  <c r="D18" i="7"/>
  <c r="E21" i="7"/>
  <c r="E24" i="7" s="1"/>
  <c r="E23" i="7"/>
  <c r="M149" i="5"/>
  <c r="K149" i="5" l="1"/>
  <c r="C85" i="6" l="1"/>
  <c r="C76" i="6" s="1"/>
  <c r="C78" i="6"/>
  <c r="C77" i="6"/>
  <c r="C73" i="6"/>
  <c r="C43" i="6"/>
  <c r="C18" i="6"/>
  <c r="C10" i="6"/>
  <c r="J148" i="5"/>
  <c r="J147" i="5"/>
  <c r="J146" i="5"/>
  <c r="I142" i="5"/>
  <c r="J130" i="5"/>
  <c r="I130" i="5"/>
  <c r="J126" i="5"/>
  <c r="I126" i="5"/>
  <c r="J108" i="5"/>
  <c r="I108" i="5"/>
  <c r="J103" i="5"/>
  <c r="I103" i="5"/>
  <c r="J96" i="5"/>
  <c r="I96" i="5"/>
  <c r="J75" i="5"/>
  <c r="I75" i="5"/>
  <c r="J67" i="5"/>
  <c r="I67" i="5"/>
  <c r="J33" i="5"/>
  <c r="I33" i="5"/>
  <c r="J25" i="5"/>
  <c r="I25" i="5"/>
  <c r="J19" i="5"/>
  <c r="I19" i="5"/>
  <c r="J15" i="5"/>
  <c r="I15" i="5"/>
  <c r="E60" i="4"/>
  <c r="C13" i="7" s="1"/>
  <c r="E54" i="4"/>
  <c r="C12" i="7" s="1"/>
  <c r="E50" i="4"/>
  <c r="E30" i="4"/>
  <c r="E29" i="4" s="1"/>
  <c r="E17" i="4"/>
  <c r="E6" i="4"/>
  <c r="I148" i="5" l="1"/>
  <c r="C20" i="7"/>
  <c r="D14" i="7"/>
  <c r="E5" i="4"/>
  <c r="C72" i="6"/>
  <c r="J132" i="5"/>
  <c r="I132" i="5"/>
  <c r="I146" i="5" l="1"/>
  <c r="C18" i="7"/>
  <c r="I147" i="5"/>
  <c r="C19" i="7"/>
  <c r="E69" i="4"/>
  <c r="C11" i="7"/>
  <c r="D21" i="7" l="1"/>
  <c r="D24" i="7" s="1"/>
  <c r="I149" i="5"/>
  <c r="C21" i="7"/>
  <c r="D23" i="7"/>
  <c r="C23" i="7"/>
  <c r="C14" i="7"/>
  <c r="C24" i="7" l="1"/>
</calcChain>
</file>

<file path=xl/sharedStrings.xml><?xml version="1.0" encoding="utf-8"?>
<sst xmlns="http://schemas.openxmlformats.org/spreadsheetml/2006/main" count="1001" uniqueCount="380">
  <si>
    <t>U k a z o v a t e ľ</t>
  </si>
  <si>
    <t>Rozpočet 2020</t>
  </si>
  <si>
    <t>BEŽNÉ  PRÍJMY:</t>
  </si>
  <si>
    <t>Daňové príjmy</t>
  </si>
  <si>
    <t>Miestne dane</t>
  </si>
  <si>
    <t xml:space="preserve"> - za psa</t>
  </si>
  <si>
    <t xml:space="preserve"> - za užívanie verejného priestranstva </t>
  </si>
  <si>
    <t xml:space="preserve">   z toho za vyhradené parkovanie</t>
  </si>
  <si>
    <t xml:space="preserve"> - za nevýherné hracie prístroje </t>
  </si>
  <si>
    <t xml:space="preserve"> - za predajné automaty </t>
  </si>
  <si>
    <t>Podiel na výnose dane z príjmov fyzických osôb</t>
  </si>
  <si>
    <t>Podiel na dani z nehnuteľností</t>
  </si>
  <si>
    <t>Podiel na poplatku za komunálny odpad</t>
  </si>
  <si>
    <t xml:space="preserve">Nedaňové príjmy </t>
  </si>
  <si>
    <t>Príjmy z prenájmu majetku - pozemky</t>
  </si>
  <si>
    <t>Príjmy z prenájmu majetku - Veolia Energia Slovensko</t>
  </si>
  <si>
    <t>Príjmy z prenájmu majetku - budovy MČ</t>
  </si>
  <si>
    <t>Príjmy z prenájmu - byty</t>
  </si>
  <si>
    <t>Príjmy z prenájmu - nebytové priestory, garáže, objekty</t>
  </si>
  <si>
    <t>Administratívne poplatky</t>
  </si>
  <si>
    <t>Úroky</t>
  </si>
  <si>
    <t xml:space="preserve">Ostatné nedaňové príjmy </t>
  </si>
  <si>
    <t>Príjmy materských škôl</t>
  </si>
  <si>
    <t xml:space="preserve">Granty a transfery </t>
  </si>
  <si>
    <t>Dotácie zo štátneho rozpočtu</t>
  </si>
  <si>
    <t xml:space="preserve"> v tom:    školstvo</t>
  </si>
  <si>
    <t xml:space="preserve">              sociálna starostlivosť - činnosť ZOS</t>
  </si>
  <si>
    <t xml:space="preserve">              zariad. núdzového bývania</t>
  </si>
  <si>
    <t>Tab. č. 1/2                v EUR</t>
  </si>
  <si>
    <t xml:space="preserve">              štátne sociálne dávky</t>
  </si>
  <si>
    <t xml:space="preserve">              stavebný poriadok</t>
  </si>
  <si>
    <t xml:space="preserve">              špeciálny stavebný úrad</t>
  </si>
  <si>
    <t xml:space="preserve">              matrika</t>
  </si>
  <si>
    <t xml:space="preserve">              štátny fond rozvoja bývania</t>
  </si>
  <si>
    <t xml:space="preserve">              školský úrad</t>
  </si>
  <si>
    <t xml:space="preserve">              ohlasovňa pobytu</t>
  </si>
  <si>
    <t xml:space="preserve">              ochrana prírody a krajiny</t>
  </si>
  <si>
    <t>Granty, sponzorské dary</t>
  </si>
  <si>
    <t>Dotácie - prostriedky EU a ŠR na projekty, voľby, sčít.ľudu</t>
  </si>
  <si>
    <t>Príjmy rozpočtových organizácií</t>
  </si>
  <si>
    <t xml:space="preserve">Príjmy organizácií školstva </t>
  </si>
  <si>
    <t>v tom príjmy z poplatkov za stravovanie</t>
  </si>
  <si>
    <t>Príjmy ostatných rozpočtových organizácií</t>
  </si>
  <si>
    <t>KAPITÁLOVÉ  PRÍJMY:</t>
  </si>
  <si>
    <t>Príjmy z  predaja majetku</t>
  </si>
  <si>
    <t xml:space="preserve"> - z predaja pozemkov</t>
  </si>
  <si>
    <t xml:space="preserve"> - z predaja bytov, nebyt. priest., objektov</t>
  </si>
  <si>
    <t xml:space="preserve"> - z predaja nehnuteľného majetku hl. mesta</t>
  </si>
  <si>
    <t>Kapitálové transfery</t>
  </si>
  <si>
    <t>FINANČNÉ OPERÁCIE:</t>
  </si>
  <si>
    <t>Prostriedky prevedené</t>
  </si>
  <si>
    <t xml:space="preserve"> - z Fondu rozvoja bývania</t>
  </si>
  <si>
    <t xml:space="preserve"> - z Konta zelene</t>
  </si>
  <si>
    <t xml:space="preserve"> - z Rezervného fondu</t>
  </si>
  <si>
    <t xml:space="preserve"> - zo zostatku dotácií z predchádzajúcich rokov</t>
  </si>
  <si>
    <t>PRÍJMY  SPOLU</t>
  </si>
  <si>
    <t>Tab.č. 2/1                              v EUR</t>
  </si>
  <si>
    <t>Číslo programu</t>
  </si>
  <si>
    <t xml:space="preserve">Názov </t>
  </si>
  <si>
    <t xml:space="preserve">Rozpočet 2020 </t>
  </si>
  <si>
    <t>Bežné výdavky</t>
  </si>
  <si>
    <t>Kapit. výd.</t>
  </si>
  <si>
    <t>1</t>
  </si>
  <si>
    <t>Rozhodovanie, manažment a kontrola</t>
  </si>
  <si>
    <t>Výkon funkcie poslancov</t>
  </si>
  <si>
    <t>Manažment</t>
  </si>
  <si>
    <t>Výkon funkcie starostu</t>
  </si>
  <si>
    <t>2</t>
  </si>
  <si>
    <t>Výkon funkcie zástupcov starostu</t>
  </si>
  <si>
    <t>3</t>
  </si>
  <si>
    <t>Výkon funkcie prednostu</t>
  </si>
  <si>
    <t>Výkon funkcie miestneho kontrolóra</t>
  </si>
  <si>
    <t>Stratégia a riadenie projektov</t>
  </si>
  <si>
    <t>Podpora neziskových organizácií</t>
  </si>
  <si>
    <t>Program č. 1 spolu</t>
  </si>
  <si>
    <t>Moderný miestny úrad</t>
  </si>
  <si>
    <t>Zabezpeč. chodu informačného systému</t>
  </si>
  <si>
    <t>Úrad ako podpora</t>
  </si>
  <si>
    <t>Program č. 2 spolu</t>
  </si>
  <si>
    <t>Služby občanom</t>
  </si>
  <si>
    <t xml:space="preserve">Matrika </t>
  </si>
  <si>
    <t>Ohlasovňa pobytu</t>
  </si>
  <si>
    <t>Sobáše a občianske obrady</t>
  </si>
  <si>
    <t>Propagácia mestskej časti</t>
  </si>
  <si>
    <t>Program č. 3 spolu</t>
  </si>
  <si>
    <t>4</t>
  </si>
  <si>
    <t>Doprava a komunikácie</t>
  </si>
  <si>
    <t>Miestne komunikácie a chodníky</t>
  </si>
  <si>
    <t>Oprava a obnova komunikácií</t>
  </si>
  <si>
    <t>Zabezpeč. vyhradeného parkovania</t>
  </si>
  <si>
    <t>Výst. chodníkov, komunik.a cyklotrás</t>
  </si>
  <si>
    <t>Projekt zjednosmernenia ulíc</t>
  </si>
  <si>
    <t>5</t>
  </si>
  <si>
    <t xml:space="preserve">Parkovanie </t>
  </si>
  <si>
    <t>Program č. 4 spolu</t>
  </si>
  <si>
    <t>Tab.č. 2/2                              v EUR</t>
  </si>
  <si>
    <t>Vzdelávanie</t>
  </si>
  <si>
    <t>Predškolské vzdelávanie</t>
  </si>
  <si>
    <t>Materské školy</t>
  </si>
  <si>
    <t>Stredisko služieb školám a ŠZ</t>
  </si>
  <si>
    <t>Vzdelávanie v základných školách</t>
  </si>
  <si>
    <t>ZŠ Budatínska</t>
  </si>
  <si>
    <t xml:space="preserve">ZŠ Černyševského </t>
  </si>
  <si>
    <t xml:space="preserve">ZŠ Dudova </t>
  </si>
  <si>
    <t>ZŠ Gessayova</t>
  </si>
  <si>
    <t xml:space="preserve">ZŠ Holíčska </t>
  </si>
  <si>
    <t>6</t>
  </si>
  <si>
    <t xml:space="preserve">ZŠ Lachova </t>
  </si>
  <si>
    <t>7</t>
  </si>
  <si>
    <t>ZŠ Nobelovo nám.</t>
  </si>
  <si>
    <t>8</t>
  </si>
  <si>
    <t xml:space="preserve">ZŠ Pankúchova </t>
  </si>
  <si>
    <t>9</t>
  </si>
  <si>
    <t xml:space="preserve">ZŠ Prokofievova </t>
  </si>
  <si>
    <t>10</t>
  </si>
  <si>
    <t xml:space="preserve">ZŠ Tupolevova </t>
  </si>
  <si>
    <t>11</t>
  </si>
  <si>
    <t xml:space="preserve">ZŠ Turnianska </t>
  </si>
  <si>
    <t xml:space="preserve">Zlepšenie technic. stavu budov </t>
  </si>
  <si>
    <t xml:space="preserve">Projekt Zlepšenie technic. stavu budov </t>
  </si>
  <si>
    <t>Rozvoj kapacít MŠ</t>
  </si>
  <si>
    <t>Riadenie kvality vzdelávania</t>
  </si>
  <si>
    <t>Podpora voľnočasových aktivít v ZŠ</t>
  </si>
  <si>
    <t>Školské stravovanie v ZŠ</t>
  </si>
  <si>
    <t xml:space="preserve">Školský úrad </t>
  </si>
  <si>
    <t>Podujatia žiakov ZŠ a MŠ</t>
  </si>
  <si>
    <t>Program č. 5 spolu</t>
  </si>
  <si>
    <t>Kultúra a šport</t>
  </si>
  <si>
    <t xml:space="preserve">Miestna knižnica Petržalka </t>
  </si>
  <si>
    <t xml:space="preserve">Kultúrne zariadenia Petržalky </t>
  </si>
  <si>
    <t>Kultúrne podujatia</t>
  </si>
  <si>
    <t>Podpora športu</t>
  </si>
  <si>
    <t>Športové podujatia</t>
  </si>
  <si>
    <t>Rozvoj športu</t>
  </si>
  <si>
    <t>Program č. 6 spolu</t>
  </si>
  <si>
    <t>Tab.č. 2/3                              v EUR</t>
  </si>
  <si>
    <t>Životné prostredie</t>
  </si>
  <si>
    <t>Starostlivosť o zeleň</t>
  </si>
  <si>
    <t>Tvorba parkov a zelených plôch</t>
  </si>
  <si>
    <t xml:space="preserve">Projekt Revitalizácie predzáhradiek </t>
  </si>
  <si>
    <t>Výsadba drevín a záhonov</t>
  </si>
  <si>
    <t>Verejné priestranstvá</t>
  </si>
  <si>
    <t>Údržba a čistota verej. priestranstiev</t>
  </si>
  <si>
    <t>Starostlivosť o psov</t>
  </si>
  <si>
    <t>Dotváranie a bud. kontajner. stanovíšť</t>
  </si>
  <si>
    <t>Podpora vodnej záchrannej služby</t>
  </si>
  <si>
    <t>Program č. 7 spolu</t>
  </si>
  <si>
    <t>Územný rozvoj</t>
  </si>
  <si>
    <t>Urbanistické štúdie a územné plány zón</t>
  </si>
  <si>
    <t>Kvalitné a včasné stavebné konanie</t>
  </si>
  <si>
    <t>Stavebný úrad</t>
  </si>
  <si>
    <t>Špeciálny stavebný úrad</t>
  </si>
  <si>
    <t>Štátny fond rozvoja bývania</t>
  </si>
  <si>
    <t>Program č. 8 spolu</t>
  </si>
  <si>
    <t>Nakladanie s majetkom a bývanie</t>
  </si>
  <si>
    <t>Obecné byty</t>
  </si>
  <si>
    <t>Nebytové priestory</t>
  </si>
  <si>
    <t>Obnova a údržba majetku</t>
  </si>
  <si>
    <t>Program č. 9 spolu</t>
  </si>
  <si>
    <t>Sociálna pomoc a sociálne služby</t>
  </si>
  <si>
    <t>Starostlivosť o seniorov</t>
  </si>
  <si>
    <t>Starostlivosť o rodinu a deti</t>
  </si>
  <si>
    <t>Poskytovanie dávok sociálnej pomoci</t>
  </si>
  <si>
    <t>Pochovávanie občanov</t>
  </si>
  <si>
    <t>Prenes.výkon št.správy v soc. oblasti</t>
  </si>
  <si>
    <t>Stredisko sociálnych služieb</t>
  </si>
  <si>
    <t>Zariadenia sociálnych služieb</t>
  </si>
  <si>
    <t>Správa Strediska sociálnych služieb</t>
  </si>
  <si>
    <t xml:space="preserve">Sociálne služby </t>
  </si>
  <si>
    <t>Program č. 10 spolu</t>
  </si>
  <si>
    <t>Bezpečnosť a poriadok</t>
  </si>
  <si>
    <t>Podpora mestskej polície</t>
  </si>
  <si>
    <t>Ochrana obecného majetku</t>
  </si>
  <si>
    <t>Program č. 11 spolu</t>
  </si>
  <si>
    <t>Spolu</t>
  </si>
  <si>
    <t>Výdavkové finančné operácie</t>
  </si>
  <si>
    <t>Splátky úverov</t>
  </si>
  <si>
    <t>Splátky finančného prenájmu</t>
  </si>
  <si>
    <t>Sumarizácia výdavkov</t>
  </si>
  <si>
    <t>Kapitálové výdavky</t>
  </si>
  <si>
    <t>PRÍJMY</t>
  </si>
  <si>
    <t>Výdavky spolu</t>
  </si>
  <si>
    <t>príspevkovej organizácie mestskej časti -</t>
  </si>
  <si>
    <t>Miestneho podniku verejnoprospešných služieb Petržalka</t>
  </si>
  <si>
    <t>Tab. č. 3                 v EUR</t>
  </si>
  <si>
    <t>VÝDAVKY</t>
  </si>
  <si>
    <t xml:space="preserve">Transfer z rozpočtu MČ na bežné výdavky                   </t>
  </si>
  <si>
    <t xml:space="preserve">v tom progr.:                  </t>
  </si>
  <si>
    <t xml:space="preserve">            7.1 - starostlivosť o zeleň                  </t>
  </si>
  <si>
    <t xml:space="preserve">           4.1.1 - oprava a údržba komunikácií</t>
  </si>
  <si>
    <t xml:space="preserve">           7.4.1. - údržba a čistova verej. detských ihrísk</t>
  </si>
  <si>
    <t xml:space="preserve">           7.4.2. - ostatná činnosť MP VPS</t>
  </si>
  <si>
    <t xml:space="preserve">           7.3.1. - poplatky za odvoz odpadu</t>
  </si>
  <si>
    <t xml:space="preserve">Transf. z rozpočtu MČ na kapitálové výdavky        </t>
  </si>
  <si>
    <t xml:space="preserve">v tom progr.:              </t>
  </si>
  <si>
    <t xml:space="preserve">            7.1 - starostlivosť o zeleň                 </t>
  </si>
  <si>
    <t xml:space="preserve">            7.4.2. - ostatná činnosť MP VPS</t>
  </si>
  <si>
    <t xml:space="preserve">            4.1.1 - oprava a údržba komunikácií</t>
  </si>
  <si>
    <t xml:space="preserve">            7.4.1. - Údržba a čistota verej. detských ihrísk</t>
  </si>
  <si>
    <t>Kapitálové výdavky z vlast. zdrojov organizácie</t>
  </si>
  <si>
    <t xml:space="preserve">- z toho bežné výdavky / neinvestičné náklady                                    </t>
  </si>
  <si>
    <t xml:space="preserve">Výsledok hospodárenia                                     </t>
  </si>
  <si>
    <t xml:space="preserve"> mestskej časti Bratislava-Petržalka na úseku kultúry</t>
  </si>
  <si>
    <t>Tab. č. 4                v EUR</t>
  </si>
  <si>
    <t>Kultúrne zariadenia Petržalky</t>
  </si>
  <si>
    <t xml:space="preserve">Transfer z rozpočtu MČ na prevádzku       </t>
  </si>
  <si>
    <t xml:space="preserve">v tom program : </t>
  </si>
  <si>
    <t xml:space="preserve">         6.2 - činnosť KZP</t>
  </si>
  <si>
    <t xml:space="preserve">         6.3 - Kultúrne podujatia - Letné dni Petržalky</t>
  </si>
  <si>
    <t xml:space="preserve">         6.3 - Kultúrne podujatia - Seniorfest</t>
  </si>
  <si>
    <t xml:space="preserve">         6.3 - Kultúrne podujatia - Petrž. Ples</t>
  </si>
  <si>
    <t xml:space="preserve">         6.3 - Kultúrne podujatia - Petrž. Vianoč.trhy</t>
  </si>
  <si>
    <t xml:space="preserve">         6.3 - Kultúrne podujatia - propag. MČ na Hl.nám.</t>
  </si>
  <si>
    <t xml:space="preserve">         6.3 - Podpora detských folklórnch súborov</t>
  </si>
  <si>
    <t xml:space="preserve">Granty a transfery z iných zdrojov </t>
  </si>
  <si>
    <t xml:space="preserve">Transf. z rozpočtu MČ na investície - progr. 6.2      </t>
  </si>
  <si>
    <t xml:space="preserve">Bežné výdavky spolu                                                </t>
  </si>
  <si>
    <t xml:space="preserve">- z toho mzdové výdavky                                    </t>
  </si>
  <si>
    <t xml:space="preserve">Kapitálové výdavky                                            </t>
  </si>
  <si>
    <t xml:space="preserve">Príjmy bežné                                                              </t>
  </si>
  <si>
    <t>Miestna knižnica Petržalka</t>
  </si>
  <si>
    <t>Transfer z rozp. MČ na prevádzku - progr. 6.1</t>
  </si>
  <si>
    <t xml:space="preserve">Transfer z rozp. MČ na investície - progr. 6.1       </t>
  </si>
  <si>
    <t xml:space="preserve">Príjmy                                                                         </t>
  </si>
  <si>
    <t>Strediska sociálnych služieb Petržalka</t>
  </si>
  <si>
    <t>Tab. č. 5                 v EUR</t>
  </si>
  <si>
    <t xml:space="preserve">Transfer z rozpočtu MČ na prevádzku    </t>
  </si>
  <si>
    <t xml:space="preserve">Transfer zo ŠR a EÚ na prevádzku </t>
  </si>
  <si>
    <t>Transfer z rozpočtu MČ na investície</t>
  </si>
  <si>
    <t xml:space="preserve">Bežné výdavky                                                 </t>
  </si>
  <si>
    <t xml:space="preserve">- z toho mzdové výdavky                         </t>
  </si>
  <si>
    <t xml:space="preserve">Príjmy                                                          </t>
  </si>
  <si>
    <t xml:space="preserve"> - z toho dotácia z EÚ a zo ŠR na opatrovateľskú službu</t>
  </si>
  <si>
    <t>v tom:</t>
  </si>
  <si>
    <t xml:space="preserve"> bežné výdavky spolu</t>
  </si>
  <si>
    <t>kapitálové výdavky</t>
  </si>
  <si>
    <t xml:space="preserve"> príjmy</t>
  </si>
  <si>
    <t>Progr. 10.6.1</t>
  </si>
  <si>
    <t>Zariadenie opatrovateľskej starostlivosti</t>
  </si>
  <si>
    <t xml:space="preserve"> - z toho zo ŠR</t>
  </si>
  <si>
    <t>Opatrovateľská služba</t>
  </si>
  <si>
    <t>bežné výdavky spolu</t>
  </si>
  <si>
    <t xml:space="preserve"> - z toho zo ŠR a EÚ</t>
  </si>
  <si>
    <t>Domov pre rodičov a deti</t>
  </si>
  <si>
    <t xml:space="preserve">Prepravná služba          </t>
  </si>
  <si>
    <t>mestskej časti Bratislava-Petržalka na roky 2021-2023</t>
  </si>
  <si>
    <t>Celková bilancia návrhu rozpočtu príjmov a výdavkov</t>
  </si>
  <si>
    <t>mestskej časti Bratislava-Petržalka</t>
  </si>
  <si>
    <t>Tab. č. 7</t>
  </si>
  <si>
    <t xml:space="preserve"> v EUR              </t>
  </si>
  <si>
    <t>Bežné príjmy</t>
  </si>
  <si>
    <t>Kapitálové príjmy</t>
  </si>
  <si>
    <t>Finančné operácie príjmové</t>
  </si>
  <si>
    <t>ROZPOČTOVÉ ZDROJE SPOLU</t>
  </si>
  <si>
    <t>Finančné operácie výdavkové</t>
  </si>
  <si>
    <t>ROZPOČTOVÉ VÝDAVKY SPOLU</t>
  </si>
  <si>
    <t>Hospodársky výsledok bez fin. operácií</t>
  </si>
  <si>
    <t>Hospodársky výsledok vrátane fin. operácií</t>
  </si>
  <si>
    <t>Návrh rozpočtu výdavkov mestskej časti Bratislava-Petržalka na roky 2021-2023</t>
  </si>
  <si>
    <t xml:space="preserve">Návrh záväzných ukazovateľov </t>
  </si>
  <si>
    <t>na roky 2021-2023</t>
  </si>
  <si>
    <t>Návrh záväzných ukazovateľov rozpočtových organizácií</t>
  </si>
  <si>
    <t>Návrh záväzných ukazovateľov rozpočtovej organizácie</t>
  </si>
  <si>
    <t>na roky 2021 - 2023</t>
  </si>
  <si>
    <t>Schválený rozpočet 2020</t>
  </si>
  <si>
    <t>Očakávaná skut. 2020</t>
  </si>
  <si>
    <t>Návrh rozpočtu príjmov</t>
  </si>
  <si>
    <t>Skutočnosť 2018</t>
  </si>
  <si>
    <t>Úver, zúčtovacie vzťahy s AVF</t>
  </si>
  <si>
    <t>Prostriedky min. rokov za stravné ogranizácií školstva</t>
  </si>
  <si>
    <t xml:space="preserve">Skutočnosť  2018 </t>
  </si>
  <si>
    <t>Vrátené zábezpeky</t>
  </si>
  <si>
    <t>Skutočnosť 2019</t>
  </si>
  <si>
    <t>Očakávaná skutočnosť 2020</t>
  </si>
  <si>
    <t>Poplatok za rozvoj</t>
  </si>
  <si>
    <t xml:space="preserve">Prijaté zábezpeky a iné </t>
  </si>
  <si>
    <t xml:space="preserve">Skutočnosť  2019 </t>
  </si>
  <si>
    <t>Skutočnosť  2019</t>
  </si>
  <si>
    <t>Návrh 2021</t>
  </si>
  <si>
    <t xml:space="preserve"> </t>
  </si>
  <si>
    <t>Podnikateľská činnosť</t>
  </si>
  <si>
    <t>Podnikateľská a ostatná činnosť</t>
  </si>
  <si>
    <t>Príjmy z podnikateľskej činnosti</t>
  </si>
  <si>
    <t>Výhľad 2022</t>
  </si>
  <si>
    <t>Výhľad 2023</t>
  </si>
  <si>
    <t xml:space="preserve">v tom progr. 10.6.2 - Správa organizácie </t>
  </si>
  <si>
    <t xml:space="preserve">Ostatná činnosť </t>
  </si>
  <si>
    <t xml:space="preserve">                                                  Návrh záväzných ukazovateľov na úseku  školstva</t>
  </si>
  <si>
    <t>tab.č. 6/1</t>
  </si>
  <si>
    <t xml:space="preserve">      na roky 2021 - 2023</t>
  </si>
  <si>
    <t>v EUR</t>
  </si>
  <si>
    <t>ZŠ  Budatínska</t>
  </si>
  <si>
    <t>Záväzné ukazovatele</t>
  </si>
  <si>
    <t>Rozpočet</t>
  </si>
  <si>
    <t>Očakávaná skutočnosť</t>
  </si>
  <si>
    <t>návrh</t>
  </si>
  <si>
    <t>výhľad</t>
  </si>
  <si>
    <t xml:space="preserve">výhľad </t>
  </si>
  <si>
    <t>Príjmy spolu</t>
  </si>
  <si>
    <t>v tom príjmy za školský klub detí</t>
  </si>
  <si>
    <t>v tom príjmy za stravné</t>
  </si>
  <si>
    <t>v tom z prenajatých priestorov</t>
  </si>
  <si>
    <t>v tom príspevok na  nákup potravín</t>
  </si>
  <si>
    <t xml:space="preserve">v tom iné </t>
  </si>
  <si>
    <t>Bežné výdavky spolu ŠR + RMČ</t>
  </si>
  <si>
    <t xml:space="preserve">ZŠ mzdy a odvody ŠR     </t>
  </si>
  <si>
    <t xml:space="preserve">ZŠ tovary a služby ŠR    </t>
  </si>
  <si>
    <t>Bežné výdavky na PK zo ŠR spolu</t>
  </si>
  <si>
    <t xml:space="preserve">Nenormatívne výdavky zo ŠR </t>
  </si>
  <si>
    <t>Iné výdavky zo ŠR</t>
  </si>
  <si>
    <t>ZŠ mzdy a odvody z RMČ</t>
  </si>
  <si>
    <t>ZŠ tovary a služby z RMČ</t>
  </si>
  <si>
    <t>Bežné výdavky na PK z RMČ spolu</t>
  </si>
  <si>
    <t>Školské jedálne - mzdy a odvody     5.6.</t>
  </si>
  <si>
    <t>Školské jedálne- tovary a služby     5.6.</t>
  </si>
  <si>
    <t>Školské kluby detí - mzdy a odvody       5.5.</t>
  </si>
  <si>
    <t>Školské kluby detí - tovary a služby      5.5.</t>
  </si>
  <si>
    <t>Bežné výdavky na OK z RMČ spolu</t>
  </si>
  <si>
    <t>Bežné výdavky na nákup potravín na prípr. jedla</t>
  </si>
  <si>
    <t>Bežné výdavky na nákup potravín zo ŠR</t>
  </si>
  <si>
    <t xml:space="preserve">Bežné výdavky z iných zdrojov </t>
  </si>
  <si>
    <t xml:space="preserve">                     Návrh záväzných ukazovateľov na úseku  školstva</t>
  </si>
  <si>
    <t>tab.č. 6/2</t>
  </si>
  <si>
    <t>ZŠ  Černyševského</t>
  </si>
  <si>
    <t>ZŠ mzdy a odvody ŠR</t>
  </si>
  <si>
    <t>ZŠ tovary a služby ŠR</t>
  </si>
  <si>
    <t xml:space="preserve">Školské jedálne - mzdy a odvody </t>
  </si>
  <si>
    <t>Školské jedálne- tovary a služby</t>
  </si>
  <si>
    <t>Školské kluby detí - mzdy a odvody</t>
  </si>
  <si>
    <t>Školské kluby detí - tovary a služby</t>
  </si>
  <si>
    <t xml:space="preserve">                               Návrh záväzných ukazovateľov na úseku  školstva </t>
  </si>
  <si>
    <t>tab.č. 6/3</t>
  </si>
  <si>
    <t>ZŠ Dudova</t>
  </si>
  <si>
    <t xml:space="preserve">                            Návrh záväzných ukazovateľov na úseku  školstva</t>
  </si>
  <si>
    <t>tab.č. 6/4</t>
  </si>
  <si>
    <t xml:space="preserve">                           Návrh záväzných ukazovateľov na úseku  školstva</t>
  </si>
  <si>
    <t>tab.č. 6/5</t>
  </si>
  <si>
    <t>ZŠ Holíčska</t>
  </si>
  <si>
    <t>Nenormatívne výdavky zo ŠR spolu</t>
  </si>
  <si>
    <t xml:space="preserve">                         Návrh záväzných ukazovateľov na úseku  školstva</t>
  </si>
  <si>
    <t>tab.č. 6/6</t>
  </si>
  <si>
    <t>ZŠ Lachova</t>
  </si>
  <si>
    <t xml:space="preserve">                              Návrh záväzných ukazovateľov na úseku  školstva</t>
  </si>
  <si>
    <t>tab.č. 6/7</t>
  </si>
  <si>
    <t>Nenormatívne výdavky zo ŠR</t>
  </si>
  <si>
    <t>tab.č. 6/8</t>
  </si>
  <si>
    <t>ZŠ Pankúchova</t>
  </si>
  <si>
    <t xml:space="preserve">                          Návrh záväzných ukazovateľov na úseku  školstva </t>
  </si>
  <si>
    <t>tab.č. 6/9</t>
  </si>
  <si>
    <t>ZŠ Prokofievova</t>
  </si>
  <si>
    <t xml:space="preserve">                          Návrh záväzných ukazovateľov na úseku  školstva</t>
  </si>
  <si>
    <t>tab.č. 6/10</t>
  </si>
  <si>
    <t>ZŠ Tupolevova</t>
  </si>
  <si>
    <t>tab.č. 6/11</t>
  </si>
  <si>
    <t>ZŠ Turnianska</t>
  </si>
  <si>
    <t>tab.č. 6/12</t>
  </si>
  <si>
    <t>ZŠ SPOLU</t>
  </si>
  <si>
    <t>v tom príspevok na  nákup potravín       72f</t>
  </si>
  <si>
    <t>Z TOHO 41  SPOLU</t>
  </si>
  <si>
    <t>Výdavky na PK zo ŠR</t>
  </si>
  <si>
    <t>Školské jedálne-SPOLU</t>
  </si>
  <si>
    <t>Školské kluby detí -SPOLU</t>
  </si>
  <si>
    <t>Kapitálové výdavky spolu z RMČ</t>
  </si>
  <si>
    <t>tab.č. 6/13</t>
  </si>
  <si>
    <t>v tom príjmy za MŠ</t>
  </si>
  <si>
    <t>MŠ mzdy a odvody ŠR</t>
  </si>
  <si>
    <t>MŠ tovary a služby ŠR</t>
  </si>
  <si>
    <t>mzdy a odvody</t>
  </si>
  <si>
    <t>tovary a služby</t>
  </si>
  <si>
    <t>Materské školy - mzdy a odvody</t>
  </si>
  <si>
    <t>Materské školy - tovary a služby</t>
  </si>
  <si>
    <t>ŠJ MŠ + MŠ SPOLU</t>
  </si>
  <si>
    <t>Aparát SSŠ a ŠZ - mzdy a odvody</t>
  </si>
  <si>
    <t>Aparát SSŠ a ŠZ - tovary a služby</t>
  </si>
  <si>
    <t>tab.č. 6/14</t>
  </si>
  <si>
    <t>ŠKOLSTVO SPOLU</t>
  </si>
  <si>
    <t xml:space="preserve">Vlastné príjmy </t>
  </si>
  <si>
    <t>Očakávaná skutoč. 2020</t>
  </si>
  <si>
    <t>Návratná finančná výpomoc pre BPP</t>
  </si>
  <si>
    <t>Tab.č. 2/4                 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</si>
</sst>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Arial CE"/>
      <charset val="238"/>
    </font>
    <font>
      <sz val="18"/>
      <name val="Arial CE"/>
      <family val="2"/>
      <charset val="238"/>
    </font>
    <font>
      <b/>
      <sz val="18"/>
      <name val="Arial"/>
      <family val="2"/>
      <charset val="238"/>
    </font>
    <font>
      <sz val="12"/>
      <name val="Arial CE"/>
      <charset val="238"/>
    </font>
    <font>
      <sz val="12"/>
      <color rgb="FFFF0000"/>
      <name val="Arial CE"/>
      <charset val="238"/>
    </font>
    <font>
      <sz val="11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b/>
      <i/>
      <sz val="14"/>
      <name val="Arial CE"/>
      <family val="2"/>
      <charset val="238"/>
    </font>
    <font>
      <b/>
      <i/>
      <sz val="12"/>
      <name val="Arial CE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sz val="11.5"/>
      <name val="Arial CE"/>
      <family val="2"/>
      <charset val="238"/>
    </font>
    <font>
      <sz val="12"/>
      <color theme="1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u/>
      <sz val="16"/>
      <name val="Arial CE"/>
      <family val="2"/>
      <charset val="238"/>
    </font>
    <font>
      <b/>
      <i/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2"/>
      <color rgb="FF00B050"/>
      <name val="Arial"/>
      <family val="2"/>
      <charset val="238"/>
    </font>
    <font>
      <b/>
      <i/>
      <u/>
      <sz val="16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8"/>
      <name val="Arial CE"/>
      <family val="2"/>
      <charset val="238"/>
    </font>
    <font>
      <b/>
      <sz val="18"/>
      <name val="Arial CE"/>
      <charset val="238"/>
    </font>
    <font>
      <b/>
      <sz val="10"/>
      <name val="Arial CE"/>
      <charset val="238"/>
    </font>
    <font>
      <b/>
      <sz val="10"/>
      <name val="Arial CE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name val="Arial CE"/>
    </font>
    <font>
      <sz val="14"/>
      <name val="Arial CE"/>
      <charset val="238"/>
    </font>
    <font>
      <b/>
      <u/>
      <sz val="14"/>
      <name val="Arial CE"/>
      <family val="2"/>
      <charset val="238"/>
    </font>
    <font>
      <sz val="14"/>
      <color theme="1"/>
      <name val="Arial"/>
      <family val="2"/>
      <charset val="238"/>
    </font>
    <font>
      <b/>
      <sz val="11"/>
      <name val="Arial CE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FFF8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" fillId="0" borderId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</cellStyleXfs>
  <cellXfs count="654">
    <xf numFmtId="0" fontId="0" fillId="0" borderId="0" xfId="0"/>
    <xf numFmtId="0" fontId="2" fillId="0" borderId="0" xfId="1"/>
    <xf numFmtId="0" fontId="9" fillId="2" borderId="5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vertical="center"/>
    </xf>
    <xf numFmtId="3" fontId="14" fillId="3" borderId="7" xfId="1" applyNumberFormat="1" applyFont="1" applyFill="1" applyBorder="1" applyAlignment="1">
      <alignment vertical="center"/>
    </xf>
    <xf numFmtId="0" fontId="17" fillId="0" borderId="9" xfId="1" applyFont="1" applyFill="1" applyBorder="1" applyAlignment="1">
      <alignment vertical="center"/>
    </xf>
    <xf numFmtId="3" fontId="11" fillId="4" borderId="10" xfId="1" applyNumberFormat="1" applyFont="1" applyFill="1" applyBorder="1" applyAlignment="1">
      <alignment horizontal="right" vertical="center"/>
    </xf>
    <xf numFmtId="0" fontId="6" fillId="0" borderId="9" xfId="1" applyFont="1" applyFill="1" applyBorder="1" applyAlignment="1">
      <alignment vertical="center"/>
    </xf>
    <xf numFmtId="3" fontId="18" fillId="4" borderId="10" xfId="1" applyNumberFormat="1" applyFont="1" applyFill="1" applyBorder="1" applyAlignment="1">
      <alignment horizontal="right" vertical="center"/>
    </xf>
    <xf numFmtId="0" fontId="18" fillId="0" borderId="9" xfId="1" applyFont="1" applyFill="1" applyBorder="1" applyAlignment="1">
      <alignment vertical="center"/>
    </xf>
    <xf numFmtId="0" fontId="11" fillId="0" borderId="9" xfId="1" applyFont="1" applyFill="1" applyBorder="1" applyAlignment="1">
      <alignment vertical="center"/>
    </xf>
    <xf numFmtId="3" fontId="11" fillId="4" borderId="10" xfId="1" applyNumberFormat="1" applyFont="1" applyFill="1" applyBorder="1" applyAlignment="1">
      <alignment vertical="center"/>
    </xf>
    <xf numFmtId="3" fontId="18" fillId="0" borderId="0" xfId="1" applyNumberFormat="1" applyFont="1" applyFill="1" applyBorder="1" applyAlignment="1">
      <alignment horizontal="right" vertical="center"/>
    </xf>
    <xf numFmtId="0" fontId="2" fillId="0" borderId="0" xfId="1" applyFill="1"/>
    <xf numFmtId="0" fontId="6" fillId="0" borderId="12" xfId="1" applyFont="1" applyFill="1" applyBorder="1" applyAlignment="1">
      <alignment vertical="center"/>
    </xf>
    <xf numFmtId="3" fontId="18" fillId="4" borderId="13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2" fillId="0" borderId="0" xfId="1" applyBorder="1"/>
    <xf numFmtId="0" fontId="20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horizontal="right" vertical="center" wrapText="1"/>
    </xf>
    <xf numFmtId="0" fontId="6" fillId="0" borderId="8" xfId="1" applyFont="1" applyFill="1" applyBorder="1" applyAlignment="1">
      <alignment vertical="center"/>
    </xf>
    <xf numFmtId="3" fontId="21" fillId="4" borderId="7" xfId="1" applyNumberFormat="1" applyFont="1" applyFill="1" applyBorder="1" applyAlignment="1">
      <alignment horizontal="right" vertical="center"/>
    </xf>
    <xf numFmtId="3" fontId="21" fillId="4" borderId="10" xfId="1" applyNumberFormat="1" applyFont="1" applyFill="1" applyBorder="1" applyAlignment="1">
      <alignment horizontal="right" vertical="center"/>
    </xf>
    <xf numFmtId="0" fontId="6" fillId="0" borderId="9" xfId="2" applyFont="1" applyFill="1" applyBorder="1" applyAlignment="1">
      <alignment vertical="center"/>
    </xf>
    <xf numFmtId="0" fontId="23" fillId="0" borderId="0" xfId="1" applyFont="1"/>
    <xf numFmtId="0" fontId="13" fillId="5" borderId="9" xfId="1" applyFont="1" applyFill="1" applyBorder="1" applyAlignment="1">
      <alignment vertical="center"/>
    </xf>
    <xf numFmtId="3" fontId="14" fillId="5" borderId="10" xfId="1" applyNumberFormat="1" applyFont="1" applyFill="1" applyBorder="1" applyAlignment="1">
      <alignment vertical="center"/>
    </xf>
    <xf numFmtId="0" fontId="18" fillId="0" borderId="14" xfId="2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3" fontId="18" fillId="4" borderId="15" xfId="1" applyNumberFormat="1" applyFont="1" applyFill="1" applyBorder="1" applyAlignment="1">
      <alignment horizontal="right" vertical="center"/>
    </xf>
    <xf numFmtId="0" fontId="25" fillId="5" borderId="12" xfId="1" applyFont="1" applyFill="1" applyBorder="1" applyAlignment="1">
      <alignment vertical="center"/>
    </xf>
    <xf numFmtId="3" fontId="17" fillId="5" borderId="13" xfId="1" applyNumberFormat="1" applyFont="1" applyFill="1" applyBorder="1" applyAlignment="1">
      <alignment vertical="center"/>
    </xf>
    <xf numFmtId="0" fontId="8" fillId="0" borderId="0" xfId="5"/>
    <xf numFmtId="0" fontId="6" fillId="0" borderId="1" xfId="25" applyFont="1" applyFill="1" applyBorder="1" applyAlignment="1">
      <alignment vertical="center"/>
    </xf>
    <xf numFmtId="0" fontId="6" fillId="0" borderId="1" xfId="25" applyFont="1" applyFill="1" applyBorder="1" applyAlignment="1">
      <alignment horizontal="center" vertical="center"/>
    </xf>
    <xf numFmtId="0" fontId="8" fillId="0" borderId="1" xfId="5" applyBorder="1" applyAlignment="1">
      <alignment horizontal="right" vertical="center" wrapText="1"/>
    </xf>
    <xf numFmtId="0" fontId="16" fillId="9" borderId="2" xfId="54" applyFont="1" applyFill="1" applyBorder="1" applyAlignment="1">
      <alignment horizontal="center" vertical="center" wrapText="1"/>
    </xf>
    <xf numFmtId="0" fontId="16" fillId="9" borderId="38" xfId="54" applyFont="1" applyFill="1" applyBorder="1" applyAlignment="1">
      <alignment horizontal="center" vertical="center" wrapText="1"/>
    </xf>
    <xf numFmtId="49" fontId="15" fillId="10" borderId="34" xfId="5" applyNumberFormat="1" applyFont="1" applyFill="1" applyBorder="1" applyAlignment="1">
      <alignment horizontal="center"/>
    </xf>
    <xf numFmtId="0" fontId="15" fillId="10" borderId="35" xfId="5" applyFont="1" applyFill="1" applyBorder="1" applyAlignment="1">
      <alignment horizontal="center"/>
    </xf>
    <xf numFmtId="49" fontId="15" fillId="10" borderId="21" xfId="5" applyNumberFormat="1" applyFont="1" applyFill="1" applyBorder="1" applyAlignment="1">
      <alignment horizontal="center"/>
    </xf>
    <xf numFmtId="0" fontId="29" fillId="10" borderId="16" xfId="25" applyFont="1" applyFill="1" applyBorder="1"/>
    <xf numFmtId="3" fontId="15" fillId="10" borderId="34" xfId="5" applyNumberFormat="1" applyFont="1" applyFill="1" applyBorder="1" applyAlignment="1">
      <alignment horizontal="right"/>
    </xf>
    <xf numFmtId="3" fontId="15" fillId="10" borderId="21" xfId="5" applyNumberFormat="1" applyFont="1" applyFill="1" applyBorder="1" applyAlignment="1">
      <alignment horizontal="right"/>
    </xf>
    <xf numFmtId="49" fontId="15" fillId="0" borderId="28" xfId="5" applyNumberFormat="1" applyFont="1" applyFill="1" applyBorder="1" applyAlignment="1">
      <alignment horizontal="center"/>
    </xf>
    <xf numFmtId="0" fontId="15" fillId="0" borderId="11" xfId="5" applyFont="1" applyFill="1" applyBorder="1" applyAlignment="1">
      <alignment horizontal="center"/>
    </xf>
    <xf numFmtId="49" fontId="15" fillId="0" borderId="22" xfId="5" applyNumberFormat="1" applyFont="1" applyFill="1" applyBorder="1" applyAlignment="1">
      <alignment horizontal="center"/>
    </xf>
    <xf numFmtId="0" fontId="29" fillId="0" borderId="9" xfId="25" applyFont="1" applyFill="1" applyBorder="1"/>
    <xf numFmtId="3" fontId="15" fillId="4" borderId="28" xfId="5" applyNumberFormat="1" applyFont="1" applyFill="1" applyBorder="1" applyAlignment="1">
      <alignment horizontal="right"/>
    </xf>
    <xf numFmtId="3" fontId="15" fillId="0" borderId="0" xfId="5" applyNumberFormat="1" applyFont="1" applyFill="1" applyBorder="1" applyAlignment="1">
      <alignment horizontal="right"/>
    </xf>
    <xf numFmtId="0" fontId="8" fillId="0" borderId="0" xfId="5" applyFill="1"/>
    <xf numFmtId="0" fontId="12" fillId="0" borderId="0" xfId="5" applyFont="1" applyFill="1"/>
    <xf numFmtId="49" fontId="12" fillId="6" borderId="28" xfId="5" applyNumberFormat="1" applyFont="1" applyFill="1" applyBorder="1" applyAlignment="1">
      <alignment horizontal="center"/>
    </xf>
    <xf numFmtId="0" fontId="12" fillId="6" borderId="11" xfId="5" applyFont="1" applyFill="1" applyBorder="1" applyAlignment="1">
      <alignment horizontal="center"/>
    </xf>
    <xf numFmtId="49" fontId="12" fillId="6" borderId="22" xfId="5" applyNumberFormat="1" applyFont="1" applyFill="1" applyBorder="1" applyAlignment="1">
      <alignment horizontal="center"/>
    </xf>
    <xf numFmtId="49" fontId="12" fillId="6" borderId="9" xfId="5" applyNumberFormat="1" applyFont="1" applyFill="1" applyBorder="1" applyAlignment="1">
      <alignment horizontal="left"/>
    </xf>
    <xf numFmtId="3" fontId="12" fillId="6" borderId="28" xfId="5" applyNumberFormat="1" applyFont="1" applyFill="1" applyBorder="1" applyAlignment="1">
      <alignment horizontal="right"/>
    </xf>
    <xf numFmtId="3" fontId="12" fillId="6" borderId="22" xfId="5" applyNumberFormat="1" applyFont="1" applyFill="1" applyBorder="1" applyAlignment="1">
      <alignment horizontal="right"/>
    </xf>
    <xf numFmtId="49" fontId="15" fillId="10" borderId="28" xfId="5" applyNumberFormat="1" applyFont="1" applyFill="1" applyBorder="1" applyAlignment="1">
      <alignment horizontal="center"/>
    </xf>
    <xf numFmtId="0" fontId="15" fillId="10" borderId="11" xfId="5" applyFont="1" applyFill="1" applyBorder="1" applyAlignment="1">
      <alignment horizontal="center"/>
    </xf>
    <xf numFmtId="49" fontId="15" fillId="10" borderId="22" xfId="5" applyNumberFormat="1" applyFont="1" applyFill="1" applyBorder="1" applyAlignment="1">
      <alignment horizontal="center"/>
    </xf>
    <xf numFmtId="0" fontId="29" fillId="10" borderId="9" xfId="25" applyFont="1" applyFill="1" applyBorder="1"/>
    <xf numFmtId="3" fontId="15" fillId="10" borderId="28" xfId="5" applyNumberFormat="1" applyFont="1" applyFill="1" applyBorder="1" applyAlignment="1">
      <alignment horizontal="right"/>
    </xf>
    <xf numFmtId="3" fontId="15" fillId="10" borderId="22" xfId="5" applyNumberFormat="1" applyFont="1" applyFill="1" applyBorder="1" applyAlignment="1">
      <alignment horizontal="right"/>
    </xf>
    <xf numFmtId="0" fontId="12" fillId="0" borderId="0" xfId="5" applyFont="1"/>
    <xf numFmtId="0" fontId="2" fillId="0" borderId="0" xfId="25"/>
    <xf numFmtId="49" fontId="12" fillId="6" borderId="40" xfId="5" applyNumberFormat="1" applyFont="1" applyFill="1" applyBorder="1" applyAlignment="1">
      <alignment horizontal="center"/>
    </xf>
    <xf numFmtId="0" fontId="12" fillId="6" borderId="41" xfId="5" applyFont="1" applyFill="1" applyBorder="1" applyAlignment="1">
      <alignment horizontal="center"/>
    </xf>
    <xf numFmtId="49" fontId="12" fillId="6" borderId="42" xfId="5" applyNumberFormat="1" applyFont="1" applyFill="1" applyBorder="1" applyAlignment="1">
      <alignment horizontal="center"/>
    </xf>
    <xf numFmtId="49" fontId="12" fillId="6" borderId="12" xfId="5" applyNumberFormat="1" applyFont="1" applyFill="1" applyBorder="1" applyAlignment="1">
      <alignment horizontal="left"/>
    </xf>
    <xf numFmtId="3" fontId="12" fillId="6" borderId="29" xfId="25" applyNumberFormat="1" applyFont="1" applyFill="1" applyBorder="1" applyAlignment="1">
      <alignment horizontal="right"/>
    </xf>
    <xf numFmtId="3" fontId="12" fillId="6" borderId="27" xfId="25" applyNumberFormat="1" applyFont="1" applyFill="1" applyBorder="1" applyAlignment="1">
      <alignment horizontal="right"/>
    </xf>
    <xf numFmtId="49" fontId="12" fillId="0" borderId="0" xfId="5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49" fontId="12" fillId="0" borderId="0" xfId="5" applyNumberFormat="1" applyFont="1" applyFill="1" applyBorder="1" applyAlignment="1">
      <alignment horizontal="left"/>
    </xf>
    <xf numFmtId="3" fontId="23" fillId="0" borderId="0" xfId="25" applyNumberFormat="1" applyFont="1" applyFill="1" applyBorder="1" applyAlignment="1">
      <alignment horizontal="right"/>
    </xf>
    <xf numFmtId="0" fontId="8" fillId="0" borderId="0" xfId="5" applyFill="1" applyBorder="1"/>
    <xf numFmtId="0" fontId="6" fillId="0" borderId="0" xfId="25" applyFont="1" applyBorder="1" applyAlignment="1">
      <alignment horizontal="right" vertical="center" wrapText="1"/>
    </xf>
    <xf numFmtId="3" fontId="8" fillId="10" borderId="34" xfId="5" applyNumberFormat="1" applyFont="1" applyFill="1" applyBorder="1" applyAlignment="1">
      <alignment horizontal="right"/>
    </xf>
    <xf numFmtId="3" fontId="8" fillId="10" borderId="21" xfId="5" applyNumberFormat="1" applyFont="1" applyFill="1" applyBorder="1" applyAlignment="1">
      <alignment horizontal="right"/>
    </xf>
    <xf numFmtId="3" fontId="30" fillId="4" borderId="28" xfId="5" applyNumberFormat="1" applyFont="1" applyFill="1" applyBorder="1" applyAlignment="1">
      <alignment horizontal="right"/>
    </xf>
    <xf numFmtId="49" fontId="29" fillId="0" borderId="9" xfId="5" applyNumberFormat="1" applyFont="1" applyFill="1" applyBorder="1" applyAlignment="1">
      <alignment horizontal="left"/>
    </xf>
    <xf numFmtId="0" fontId="8" fillId="0" borderId="0" xfId="5" applyFont="1"/>
    <xf numFmtId="49" fontId="12" fillId="6" borderId="29" xfId="5" applyNumberFormat="1" applyFont="1" applyFill="1" applyBorder="1" applyAlignment="1">
      <alignment horizontal="center"/>
    </xf>
    <xf numFmtId="0" fontId="12" fillId="6" borderId="30" xfId="5" applyFont="1" applyFill="1" applyBorder="1" applyAlignment="1">
      <alignment horizontal="center"/>
    </xf>
    <xf numFmtId="49" fontId="12" fillId="6" borderId="27" xfId="5" applyNumberFormat="1" applyFont="1" applyFill="1" applyBorder="1" applyAlignment="1">
      <alignment horizontal="center"/>
    </xf>
    <xf numFmtId="49" fontId="12" fillId="11" borderId="0" xfId="5" applyNumberFormat="1" applyFont="1" applyFill="1" applyBorder="1" applyAlignment="1">
      <alignment horizontal="center"/>
    </xf>
    <xf numFmtId="0" fontId="12" fillId="11" borderId="0" xfId="5" applyFont="1" applyFill="1" applyBorder="1" applyAlignment="1">
      <alignment horizontal="center"/>
    </xf>
    <xf numFmtId="49" fontId="12" fillId="11" borderId="0" xfId="5" applyNumberFormat="1" applyFont="1" applyFill="1" applyBorder="1" applyAlignment="1">
      <alignment horizontal="left"/>
    </xf>
    <xf numFmtId="3" fontId="16" fillId="11" borderId="0" xfId="25" applyNumberFormat="1" applyFont="1" applyFill="1" applyBorder="1" applyAlignment="1">
      <alignment horizontal="right"/>
    </xf>
    <xf numFmtId="0" fontId="8" fillId="11" borderId="0" xfId="5" applyFill="1"/>
    <xf numFmtId="49" fontId="12" fillId="0" borderId="1" xfId="5" applyNumberFormat="1" applyFont="1" applyFill="1" applyBorder="1" applyAlignment="1">
      <alignment horizontal="center"/>
    </xf>
    <xf numFmtId="0" fontId="12" fillId="0" borderId="1" xfId="5" applyFont="1" applyFill="1" applyBorder="1" applyAlignment="1">
      <alignment horizontal="center"/>
    </xf>
    <xf numFmtId="49" fontId="12" fillId="0" borderId="1" xfId="5" applyNumberFormat="1" applyFont="1" applyFill="1" applyBorder="1" applyAlignment="1">
      <alignment horizontal="left"/>
    </xf>
    <xf numFmtId="3" fontId="12" fillId="6" borderId="28" xfId="25" applyNumberFormat="1" applyFont="1" applyFill="1" applyBorder="1" applyAlignment="1">
      <alignment horizontal="right"/>
    </xf>
    <xf numFmtId="3" fontId="12" fillId="6" borderId="22" xfId="25" applyNumberFormat="1" applyFont="1" applyFill="1" applyBorder="1" applyAlignment="1">
      <alignment horizontal="right"/>
    </xf>
    <xf numFmtId="0" fontId="29" fillId="0" borderId="12" xfId="25" applyFont="1" applyFill="1" applyBorder="1"/>
    <xf numFmtId="49" fontId="15" fillId="0" borderId="0" xfId="5" applyNumberFormat="1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/>
    </xf>
    <xf numFmtId="0" fontId="29" fillId="0" borderId="0" xfId="25" applyFont="1" applyFill="1" applyBorder="1"/>
    <xf numFmtId="49" fontId="15" fillId="0" borderId="34" xfId="5" applyNumberFormat="1" applyFont="1" applyFill="1" applyBorder="1" applyAlignment="1">
      <alignment horizontal="center"/>
    </xf>
    <xf numFmtId="0" fontId="15" fillId="0" borderId="35" xfId="5" applyFont="1" applyFill="1" applyBorder="1" applyAlignment="1">
      <alignment horizontal="center"/>
    </xf>
    <xf numFmtId="49" fontId="15" fillId="0" borderId="21" xfId="5" applyNumberFormat="1" applyFont="1" applyFill="1" applyBorder="1" applyAlignment="1">
      <alignment horizontal="center"/>
    </xf>
    <xf numFmtId="0" fontId="29" fillId="0" borderId="16" xfId="25" applyFont="1" applyFill="1" applyBorder="1"/>
    <xf numFmtId="3" fontId="15" fillId="4" borderId="34" xfId="5" applyNumberFormat="1" applyFont="1" applyFill="1" applyBorder="1" applyAlignment="1">
      <alignment horizontal="right"/>
    </xf>
    <xf numFmtId="49" fontId="12" fillId="0" borderId="43" xfId="5" applyNumberFormat="1" applyFont="1" applyFill="1" applyBorder="1" applyAlignment="1">
      <alignment horizontal="center"/>
    </xf>
    <xf numFmtId="0" fontId="12" fillId="0" borderId="44" xfId="5" applyFont="1" applyFill="1" applyBorder="1" applyAlignment="1">
      <alignment horizontal="center"/>
    </xf>
    <xf numFmtId="49" fontId="12" fillId="0" borderId="44" xfId="5" applyNumberFormat="1" applyFont="1" applyFill="1" applyBorder="1" applyAlignment="1">
      <alignment horizontal="center"/>
    </xf>
    <xf numFmtId="49" fontId="12" fillId="0" borderId="15" xfId="5" applyNumberFormat="1" applyFont="1" applyFill="1" applyBorder="1" applyAlignment="1">
      <alignment horizontal="left"/>
    </xf>
    <xf numFmtId="3" fontId="8" fillId="0" borderId="0" xfId="5" applyNumberFormat="1" applyFont="1" applyFill="1"/>
    <xf numFmtId="3" fontId="8" fillId="0" borderId="0" xfId="5" applyNumberFormat="1" applyFont="1" applyFill="1" applyBorder="1"/>
    <xf numFmtId="0" fontId="15" fillId="0" borderId="23" xfId="5" applyFont="1" applyFill="1" applyBorder="1" applyAlignment="1"/>
    <xf numFmtId="0" fontId="6" fillId="0" borderId="24" xfId="25" applyFont="1" applyFill="1" applyBorder="1" applyAlignment="1"/>
    <xf numFmtId="0" fontId="19" fillId="0" borderId="24" xfId="25" applyFont="1" applyFill="1" applyBorder="1" applyAlignment="1"/>
    <xf numFmtId="0" fontId="29" fillId="0" borderId="25" xfId="25" applyFont="1" applyFill="1" applyBorder="1" applyAlignment="1"/>
    <xf numFmtId="0" fontId="12" fillId="0" borderId="0" xfId="5" applyFont="1" applyFill="1" applyBorder="1" applyAlignment="1">
      <alignment horizontal="left" indent="2"/>
    </xf>
    <xf numFmtId="3" fontId="16" fillId="0" borderId="0" xfId="25" applyNumberFormat="1" applyFont="1" applyFill="1" applyBorder="1" applyAlignment="1">
      <alignment horizontal="center"/>
    </xf>
    <xf numFmtId="3" fontId="2" fillId="0" borderId="0" xfId="25" applyNumberFormat="1" applyAlignment="1">
      <alignment horizontal="right"/>
    </xf>
    <xf numFmtId="0" fontId="6" fillId="0" borderId="1" xfId="25" applyFont="1" applyFill="1" applyBorder="1" applyAlignment="1">
      <alignment horizontal="left" vertical="center"/>
    </xf>
    <xf numFmtId="0" fontId="6" fillId="0" borderId="1" xfId="25" applyFont="1" applyBorder="1" applyAlignment="1">
      <alignment horizontal="right" vertical="center" wrapText="1"/>
    </xf>
    <xf numFmtId="0" fontId="9" fillId="2" borderId="5" xfId="25" applyFont="1" applyFill="1" applyBorder="1" applyAlignment="1">
      <alignment horizontal="center" vertical="center" wrapText="1"/>
    </xf>
    <xf numFmtId="0" fontId="10" fillId="2" borderId="5" xfId="25" applyFont="1" applyFill="1" applyBorder="1" applyAlignment="1">
      <alignment horizontal="center" vertical="center" wrapText="1"/>
    </xf>
    <xf numFmtId="0" fontId="17" fillId="0" borderId="8" xfId="25" applyFont="1" applyFill="1" applyBorder="1" applyAlignment="1">
      <alignment vertical="center"/>
    </xf>
    <xf numFmtId="3" fontId="17" fillId="4" borderId="8" xfId="25" applyNumberFormat="1" applyFont="1" applyFill="1" applyBorder="1" applyAlignment="1">
      <alignment horizontal="right"/>
    </xf>
    <xf numFmtId="3" fontId="2" fillId="0" borderId="0" xfId="25" applyNumberFormat="1" applyFill="1" applyAlignment="1">
      <alignment horizontal="right"/>
    </xf>
    <xf numFmtId="3" fontId="17" fillId="4" borderId="9" xfId="25" applyNumberFormat="1" applyFont="1" applyFill="1" applyBorder="1" applyAlignment="1">
      <alignment horizontal="right"/>
    </xf>
    <xf numFmtId="0" fontId="23" fillId="0" borderId="0" xfId="25" applyFont="1"/>
    <xf numFmtId="0" fontId="6" fillId="0" borderId="9" xfId="25" applyFont="1" applyFill="1" applyBorder="1" applyAlignment="1">
      <alignment vertical="center"/>
    </xf>
    <xf numFmtId="3" fontId="6" fillId="4" borderId="9" xfId="25" applyNumberFormat="1" applyFont="1" applyFill="1" applyBorder="1" applyAlignment="1">
      <alignment horizontal="right"/>
    </xf>
    <xf numFmtId="3" fontId="6" fillId="4" borderId="14" xfId="25" applyNumberFormat="1" applyFont="1" applyFill="1" applyBorder="1" applyAlignment="1">
      <alignment horizontal="right"/>
    </xf>
    <xf numFmtId="49" fontId="18" fillId="0" borderId="49" xfId="25" applyNumberFormat="1" applyFont="1" applyFill="1" applyBorder="1" applyAlignment="1">
      <alignment vertical="center"/>
    </xf>
    <xf numFmtId="3" fontId="7" fillId="4" borderId="9" xfId="25" applyNumberFormat="1" applyFont="1" applyFill="1" applyBorder="1" applyAlignment="1">
      <alignment horizontal="right"/>
    </xf>
    <xf numFmtId="0" fontId="6" fillId="0" borderId="12" xfId="25" applyFont="1" applyFill="1" applyBorder="1" applyAlignment="1">
      <alignment vertical="center"/>
    </xf>
    <xf numFmtId="3" fontId="6" fillId="4" borderId="12" xfId="25" applyNumberFormat="1" applyFont="1" applyFill="1" applyBorder="1" applyAlignment="1">
      <alignment horizontal="right"/>
    </xf>
    <xf numFmtId="0" fontId="7" fillId="0" borderId="1" xfId="25" applyFont="1" applyFill="1" applyBorder="1" applyAlignment="1">
      <alignment horizontal="left" vertical="center"/>
    </xf>
    <xf numFmtId="0" fontId="31" fillId="0" borderId="17" xfId="25" applyFont="1" applyFill="1" applyBorder="1" applyAlignment="1">
      <alignment vertical="center"/>
    </xf>
    <xf numFmtId="49" fontId="15" fillId="4" borderId="18" xfId="25" applyNumberFormat="1" applyFont="1" applyFill="1" applyBorder="1" applyAlignment="1">
      <alignment horizontal="center" vertical="center"/>
    </xf>
    <xf numFmtId="0" fontId="11" fillId="0" borderId="48" xfId="25" applyFont="1" applyFill="1" applyBorder="1" applyAlignment="1">
      <alignment vertical="center"/>
    </xf>
    <xf numFmtId="3" fontId="11" fillId="4" borderId="6" xfId="25" applyNumberFormat="1" applyFont="1" applyFill="1" applyBorder="1" applyAlignment="1">
      <alignment horizontal="right"/>
    </xf>
    <xf numFmtId="3" fontId="11" fillId="4" borderId="9" xfId="25" applyNumberFormat="1" applyFont="1" applyFill="1" applyBorder="1" applyAlignment="1">
      <alignment horizontal="right"/>
    </xf>
    <xf numFmtId="3" fontId="11" fillId="4" borderId="8" xfId="25" applyNumberFormat="1" applyFont="1" applyFill="1" applyBorder="1" applyAlignment="1">
      <alignment horizontal="right"/>
    </xf>
    <xf numFmtId="0" fontId="11" fillId="0" borderId="49" xfId="25" applyFont="1" applyFill="1" applyBorder="1" applyAlignment="1">
      <alignment vertical="center"/>
    </xf>
    <xf numFmtId="3" fontId="18" fillId="4" borderId="9" xfId="25" applyNumberFormat="1" applyFont="1" applyFill="1" applyBorder="1" applyAlignment="1">
      <alignment horizontal="right"/>
    </xf>
    <xf numFmtId="3" fontId="18" fillId="0" borderId="0" xfId="25" applyNumberFormat="1" applyFont="1" applyFill="1" applyBorder="1" applyAlignment="1">
      <alignment horizontal="right"/>
    </xf>
    <xf numFmtId="0" fontId="18" fillId="0" borderId="43" xfId="25" applyFont="1" applyFill="1" applyBorder="1" applyAlignment="1">
      <alignment vertical="center"/>
    </xf>
    <xf numFmtId="0" fontId="18" fillId="0" borderId="49" xfId="25" applyFont="1" applyFill="1" applyBorder="1" applyAlignment="1">
      <alignment vertical="center"/>
    </xf>
    <xf numFmtId="3" fontId="18" fillId="4" borderId="6" xfId="25" applyNumberFormat="1" applyFont="1" applyFill="1" applyBorder="1" applyAlignment="1">
      <alignment horizontal="right"/>
    </xf>
    <xf numFmtId="0" fontId="18" fillId="0" borderId="45" xfId="25" applyFont="1" applyFill="1" applyBorder="1" applyAlignment="1">
      <alignment vertical="center"/>
    </xf>
    <xf numFmtId="3" fontId="18" fillId="4" borderId="19" xfId="25" applyNumberFormat="1" applyFont="1" applyFill="1" applyBorder="1" applyAlignment="1">
      <alignment horizontal="right"/>
    </xf>
    <xf numFmtId="0" fontId="18" fillId="0" borderId="0" xfId="25" applyFont="1" applyFill="1" applyBorder="1" applyAlignment="1">
      <alignment vertical="center"/>
    </xf>
    <xf numFmtId="0" fontId="8" fillId="0" borderId="0" xfId="25" applyFont="1" applyFill="1" applyAlignment="1">
      <alignment horizontal="left" vertical="center" wrapText="1"/>
    </xf>
    <xf numFmtId="0" fontId="11" fillId="0" borderId="9" xfId="25" applyFont="1" applyFill="1" applyBorder="1" applyAlignment="1">
      <alignment vertical="center"/>
    </xf>
    <xf numFmtId="0" fontId="18" fillId="0" borderId="9" xfId="25" applyFont="1" applyFill="1" applyBorder="1" applyAlignment="1">
      <alignment vertical="center"/>
    </xf>
    <xf numFmtId="3" fontId="18" fillId="4" borderId="8" xfId="25" applyNumberFormat="1" applyFont="1" applyFill="1" applyBorder="1" applyAlignment="1">
      <alignment horizontal="right"/>
    </xf>
    <xf numFmtId="49" fontId="18" fillId="0" borderId="9" xfId="25" applyNumberFormat="1" applyFont="1" applyFill="1" applyBorder="1" applyAlignment="1">
      <alignment vertical="center"/>
    </xf>
    <xf numFmtId="0" fontId="32" fillId="0" borderId="9" xfId="25" applyFont="1" applyFill="1" applyBorder="1" applyAlignment="1">
      <alignment vertical="center"/>
    </xf>
    <xf numFmtId="14" fontId="32" fillId="0" borderId="9" xfId="25" applyNumberFormat="1" applyFont="1" applyFill="1" applyBorder="1" applyAlignment="1">
      <alignment vertical="center"/>
    </xf>
    <xf numFmtId="3" fontId="32" fillId="4" borderId="9" xfId="25" applyNumberFormat="1" applyFont="1" applyFill="1" applyBorder="1" applyAlignment="1">
      <alignment horizontal="right"/>
    </xf>
    <xf numFmtId="49" fontId="18" fillId="0" borderId="14" xfId="25" applyNumberFormat="1" applyFont="1" applyFill="1" applyBorder="1" applyAlignment="1">
      <alignment vertical="center"/>
    </xf>
    <xf numFmtId="3" fontId="18" fillId="4" borderId="14" xfId="25" applyNumberFormat="1" applyFont="1" applyFill="1" applyBorder="1" applyAlignment="1">
      <alignment horizontal="right"/>
    </xf>
    <xf numFmtId="49" fontId="11" fillId="0" borderId="14" xfId="25" applyNumberFormat="1" applyFont="1" applyFill="1" applyBorder="1" applyAlignment="1">
      <alignment vertical="center"/>
    </xf>
    <xf numFmtId="3" fontId="11" fillId="4" borderId="14" xfId="25" applyNumberFormat="1" applyFont="1" applyFill="1" applyBorder="1" applyAlignment="1">
      <alignment horizontal="right"/>
    </xf>
    <xf numFmtId="3" fontId="23" fillId="0" borderId="0" xfId="25" applyNumberFormat="1" applyFont="1" applyAlignment="1">
      <alignment horizontal="right"/>
    </xf>
    <xf numFmtId="49" fontId="6" fillId="0" borderId="14" xfId="25" applyNumberFormat="1" applyFont="1" applyFill="1" applyBorder="1" applyAlignment="1">
      <alignment vertical="center"/>
    </xf>
    <xf numFmtId="3" fontId="18" fillId="4" borderId="12" xfId="25" applyNumberFormat="1" applyFont="1" applyFill="1" applyBorder="1" applyAlignment="1">
      <alignment horizontal="right"/>
    </xf>
    <xf numFmtId="0" fontId="6" fillId="0" borderId="0" xfId="25" applyFont="1" applyFill="1" applyBorder="1" applyAlignment="1">
      <alignment vertical="center"/>
    </xf>
    <xf numFmtId="3" fontId="6" fillId="0" borderId="0" xfId="25" applyNumberFormat="1" applyFont="1" applyFill="1" applyBorder="1" applyAlignment="1">
      <alignment horizontal="right"/>
    </xf>
    <xf numFmtId="0" fontId="2" fillId="0" borderId="0" xfId="4"/>
    <xf numFmtId="0" fontId="34" fillId="0" borderId="0" xfId="4" applyFont="1" applyFill="1" applyBorder="1" applyAlignment="1">
      <alignment horizontal="center"/>
    </xf>
    <xf numFmtId="0" fontId="35" fillId="0" borderId="0" xfId="4" applyFont="1" applyFill="1" applyBorder="1"/>
    <xf numFmtId="0" fontId="2" fillId="0" borderId="0" xfId="4" applyAlignment="1">
      <alignment horizontal="right"/>
    </xf>
    <xf numFmtId="0" fontId="22" fillId="0" borderId="0" xfId="4" applyFont="1" applyFill="1" applyAlignment="1">
      <alignment horizontal="right" vertical="center" wrapText="1"/>
    </xf>
    <xf numFmtId="3" fontId="11" fillId="6" borderId="5" xfId="4" applyNumberFormat="1" applyFont="1" applyFill="1" applyBorder="1" applyAlignment="1">
      <alignment horizontal="center" vertical="center" wrapText="1"/>
    </xf>
    <xf numFmtId="0" fontId="11" fillId="6" borderId="5" xfId="4" applyFont="1" applyFill="1" applyBorder="1" applyAlignment="1">
      <alignment horizontal="center" vertical="center" wrapText="1"/>
    </xf>
    <xf numFmtId="0" fontId="36" fillId="0" borderId="0" xfId="4" applyFont="1" applyFill="1" applyAlignment="1">
      <alignment horizontal="center" vertical="center" wrapText="1"/>
    </xf>
    <xf numFmtId="0" fontId="9" fillId="0" borderId="47" xfId="4" applyFont="1" applyFill="1" applyBorder="1" applyAlignment="1">
      <alignment horizontal="center" vertical="center" wrapText="1"/>
    </xf>
    <xf numFmtId="0" fontId="2" fillId="0" borderId="50" xfId="4" applyFill="1" applyBorder="1" applyAlignment="1">
      <alignment horizontal="center" vertical="center" wrapText="1"/>
    </xf>
    <xf numFmtId="3" fontId="11" fillId="12" borderId="47" xfId="4" applyNumberFormat="1" applyFont="1" applyFill="1" applyBorder="1" applyAlignment="1">
      <alignment horizontal="center" vertical="center" wrapText="1"/>
    </xf>
    <xf numFmtId="0" fontId="10" fillId="12" borderId="16" xfId="4" applyFont="1" applyFill="1" applyBorder="1" applyAlignment="1">
      <alignment horizontal="center" vertical="center" wrapText="1"/>
    </xf>
    <xf numFmtId="0" fontId="10" fillId="4" borderId="16" xfId="4" applyFont="1" applyFill="1" applyBorder="1" applyAlignment="1">
      <alignment horizontal="center" vertical="center" wrapText="1"/>
    </xf>
    <xf numFmtId="0" fontId="2" fillId="0" borderId="49" xfId="4" applyBorder="1"/>
    <xf numFmtId="0" fontId="26" fillId="0" borderId="51" xfId="4" applyFont="1" applyFill="1" applyBorder="1" applyAlignment="1">
      <alignment horizontal="left" vertical="center"/>
    </xf>
    <xf numFmtId="3" fontId="26" fillId="12" borderId="49" xfId="4" applyNumberFormat="1" applyFont="1" applyFill="1" applyBorder="1" applyAlignment="1">
      <alignment horizontal="left" vertical="center"/>
    </xf>
    <xf numFmtId="3" fontId="6" fillId="12" borderId="9" xfId="4" applyNumberFormat="1" applyFont="1" applyFill="1" applyBorder="1"/>
    <xf numFmtId="3" fontId="6" fillId="4" borderId="9" xfId="4" applyNumberFormat="1" applyFont="1" applyFill="1" applyBorder="1"/>
    <xf numFmtId="0" fontId="6" fillId="0" borderId="51" xfId="4" applyFont="1" applyBorder="1"/>
    <xf numFmtId="3" fontId="6" fillId="12" borderId="49" xfId="4" applyNumberFormat="1" applyFont="1" applyFill="1" applyBorder="1"/>
    <xf numFmtId="0" fontId="2" fillId="0" borderId="45" xfId="4" applyBorder="1"/>
    <xf numFmtId="0" fontId="6" fillId="0" borderId="46" xfId="4" applyFont="1" applyBorder="1"/>
    <xf numFmtId="3" fontId="6" fillId="12" borderId="43" xfId="4" applyNumberFormat="1" applyFont="1" applyFill="1" applyBorder="1"/>
    <xf numFmtId="3" fontId="6" fillId="12" borderId="12" xfId="4" applyNumberFormat="1" applyFont="1" applyFill="1" applyBorder="1"/>
    <xf numFmtId="3" fontId="6" fillId="4" borderId="12" xfId="4" applyNumberFormat="1" applyFont="1" applyFill="1" applyBorder="1"/>
    <xf numFmtId="0" fontId="2" fillId="5" borderId="2" xfId="4" applyFill="1" applyBorder="1"/>
    <xf numFmtId="0" fontId="12" fillId="5" borderId="3" xfId="4" applyFont="1" applyFill="1" applyBorder="1"/>
    <xf numFmtId="3" fontId="12" fillId="5" borderId="5" xfId="4" applyNumberFormat="1" applyFont="1" applyFill="1" applyBorder="1"/>
    <xf numFmtId="0" fontId="2" fillId="0" borderId="47" xfId="4" applyBorder="1"/>
    <xf numFmtId="0" fontId="12" fillId="0" borderId="50" xfId="4" applyFont="1" applyFill="1" applyBorder="1"/>
    <xf numFmtId="3" fontId="12" fillId="12" borderId="48" xfId="4" applyNumberFormat="1" applyFont="1" applyFill="1" applyBorder="1"/>
    <xf numFmtId="3" fontId="6" fillId="12" borderId="16" xfId="4" applyNumberFormat="1" applyFont="1" applyFill="1" applyBorder="1"/>
    <xf numFmtId="3" fontId="6" fillId="4" borderId="16" xfId="4" applyNumberFormat="1" applyFont="1" applyFill="1" applyBorder="1"/>
    <xf numFmtId="0" fontId="26" fillId="0" borderId="51" xfId="4" applyFont="1" applyFill="1" applyBorder="1"/>
    <xf numFmtId="3" fontId="26" fillId="12" borderId="49" xfId="4" applyNumberFormat="1" applyFont="1" applyFill="1" applyBorder="1"/>
    <xf numFmtId="0" fontId="15" fillId="0" borderId="51" xfId="4" applyFont="1" applyFill="1" applyBorder="1"/>
    <xf numFmtId="3" fontId="15" fillId="12" borderId="49" xfId="4" applyNumberFormat="1" applyFont="1" applyFill="1" applyBorder="1"/>
    <xf numFmtId="3" fontId="15" fillId="4" borderId="9" xfId="4" applyNumberFormat="1" applyFont="1" applyFill="1" applyBorder="1" applyAlignment="1">
      <alignment horizontal="right"/>
    </xf>
    <xf numFmtId="0" fontId="6" fillId="0" borderId="52" xfId="4" applyFont="1" applyBorder="1"/>
    <xf numFmtId="3" fontId="6" fillId="12" borderId="45" xfId="4" applyNumberFormat="1" applyFont="1" applyFill="1" applyBorder="1"/>
    <xf numFmtId="3" fontId="15" fillId="4" borderId="12" xfId="4" applyNumberFormat="1" applyFont="1" applyFill="1" applyBorder="1" applyAlignment="1"/>
    <xf numFmtId="3" fontId="12" fillId="5" borderId="2" xfId="4" applyNumberFormat="1" applyFont="1" applyFill="1" applyBorder="1"/>
    <xf numFmtId="0" fontId="2" fillId="0" borderId="2" xfId="4" applyBorder="1"/>
    <xf numFmtId="0" fontId="19" fillId="0" borderId="3" xfId="4" applyFont="1" applyBorder="1"/>
    <xf numFmtId="3" fontId="6" fillId="0" borderId="17" xfId="4" applyNumberFormat="1" applyFont="1" applyFill="1" applyBorder="1"/>
    <xf numFmtId="3" fontId="6" fillId="0" borderId="18" xfId="4" applyNumberFormat="1" applyFont="1" applyFill="1" applyBorder="1"/>
    <xf numFmtId="0" fontId="2" fillId="7" borderId="2" xfId="4" applyFill="1" applyBorder="1"/>
    <xf numFmtId="0" fontId="12" fillId="7" borderId="3" xfId="4" applyFont="1" applyFill="1" applyBorder="1"/>
    <xf numFmtId="3" fontId="17" fillId="7" borderId="5" xfId="4" applyNumberFormat="1" applyFont="1" applyFill="1" applyBorder="1"/>
    <xf numFmtId="0" fontId="2" fillId="7" borderId="2" xfId="4" applyFill="1" applyBorder="1" applyAlignment="1">
      <alignment vertical="center"/>
    </xf>
    <xf numFmtId="0" fontId="12" fillId="7" borderId="3" xfId="4" applyFont="1" applyFill="1" applyBorder="1" applyAlignment="1">
      <alignment horizontal="left" vertical="center"/>
    </xf>
    <xf numFmtId="3" fontId="12" fillId="7" borderId="5" xfId="4" applyNumberFormat="1" applyFont="1" applyFill="1" applyBorder="1" applyAlignment="1">
      <alignment horizontal="right" vertical="center"/>
    </xf>
    <xf numFmtId="0" fontId="23" fillId="0" borderId="0" xfId="4" applyFont="1" applyFill="1" applyBorder="1" applyAlignment="1">
      <alignment horizontal="left"/>
    </xf>
    <xf numFmtId="3" fontId="23" fillId="0" borderId="0" xfId="25" applyNumberFormat="1" applyFont="1" applyFill="1" applyAlignment="1">
      <alignment horizontal="right"/>
    </xf>
    <xf numFmtId="0" fontId="34" fillId="0" borderId="0" xfId="4" applyFont="1" applyFill="1" applyBorder="1" applyAlignment="1">
      <alignment horizontal="center"/>
    </xf>
    <xf numFmtId="0" fontId="8" fillId="0" borderId="0" xfId="5" applyBorder="1" applyAlignment="1">
      <alignment horizontal="right" vertical="center" wrapText="1"/>
    </xf>
    <xf numFmtId="3" fontId="14" fillId="3" borderId="7" xfId="0" applyNumberFormat="1" applyFont="1" applyFill="1" applyBorder="1" applyAlignment="1">
      <alignment vertical="center"/>
    </xf>
    <xf numFmtId="3" fontId="14" fillId="5" borderId="10" xfId="0" applyNumberFormat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18" fillId="0" borderId="1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18" fillId="0" borderId="15" xfId="2" applyFont="1" applyFill="1" applyBorder="1" applyAlignment="1">
      <alignment vertical="center"/>
    </xf>
    <xf numFmtId="3" fontId="14" fillId="3" borderId="7" xfId="3" applyNumberFormat="1" applyFont="1" applyFill="1" applyBorder="1" applyAlignment="1">
      <alignment vertical="center"/>
    </xf>
    <xf numFmtId="3" fontId="11" fillId="0" borderId="10" xfId="3" applyNumberFormat="1" applyFont="1" applyFill="1" applyBorder="1" applyAlignment="1">
      <alignment horizontal="right" vertical="center"/>
    </xf>
    <xf numFmtId="3" fontId="18" fillId="0" borderId="10" xfId="3" applyNumberFormat="1" applyFont="1" applyFill="1" applyBorder="1" applyAlignment="1">
      <alignment horizontal="right" vertical="center"/>
    </xf>
    <xf numFmtId="3" fontId="11" fillId="0" borderId="10" xfId="3" applyNumberFormat="1" applyFont="1" applyFill="1" applyBorder="1" applyAlignment="1">
      <alignment vertical="center"/>
    </xf>
    <xf numFmtId="3" fontId="18" fillId="0" borderId="13" xfId="3" applyNumberFormat="1" applyFont="1" applyFill="1" applyBorder="1" applyAlignment="1">
      <alignment horizontal="right" vertical="center"/>
    </xf>
    <xf numFmtId="3" fontId="18" fillId="0" borderId="7" xfId="3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4" fillId="5" borderId="10" xfId="3" applyNumberFormat="1" applyFont="1" applyFill="1" applyBorder="1" applyAlignment="1">
      <alignment vertical="center"/>
    </xf>
    <xf numFmtId="3" fontId="18" fillId="0" borderId="15" xfId="3" applyNumberFormat="1" applyFont="1" applyFill="1" applyBorder="1" applyAlignment="1">
      <alignment horizontal="right" vertical="center"/>
    </xf>
    <xf numFmtId="3" fontId="17" fillId="5" borderId="13" xfId="3" applyNumberFormat="1" applyFont="1" applyFill="1" applyBorder="1" applyAlignment="1">
      <alignment vertical="center"/>
    </xf>
    <xf numFmtId="0" fontId="12" fillId="0" borderId="0" xfId="5" applyFont="1" applyFill="1" applyBorder="1" applyAlignment="1">
      <alignment horizontal="left"/>
    </xf>
    <xf numFmtId="3" fontId="8" fillId="0" borderId="28" xfId="5" applyNumberFormat="1" applyFont="1" applyFill="1" applyBorder="1" applyAlignment="1">
      <alignment horizontal="right"/>
    </xf>
    <xf numFmtId="3" fontId="8" fillId="0" borderId="22" xfId="5" applyNumberFormat="1" applyFont="1" applyFill="1" applyBorder="1" applyAlignment="1">
      <alignment horizontal="right"/>
    </xf>
    <xf numFmtId="3" fontId="16" fillId="6" borderId="28" xfId="5" applyNumberFormat="1" applyFont="1" applyFill="1" applyBorder="1" applyAlignment="1">
      <alignment horizontal="right"/>
    </xf>
    <xf numFmtId="3" fontId="16" fillId="6" borderId="22" xfId="5" applyNumberFormat="1" applyFont="1" applyFill="1" applyBorder="1" applyAlignment="1">
      <alignment horizontal="right"/>
    </xf>
    <xf numFmtId="3" fontId="8" fillId="10" borderId="28" xfId="5" applyNumberFormat="1" applyFont="1" applyFill="1" applyBorder="1" applyAlignment="1">
      <alignment horizontal="right"/>
    </xf>
    <xf numFmtId="3" fontId="8" fillId="10" borderId="22" xfId="5" applyNumberFormat="1" applyFont="1" applyFill="1" applyBorder="1" applyAlignment="1">
      <alignment horizontal="right"/>
    </xf>
    <xf numFmtId="3" fontId="16" fillId="6" borderId="29" xfId="3" applyNumberFormat="1" applyFont="1" applyFill="1" applyBorder="1" applyAlignment="1">
      <alignment horizontal="right"/>
    </xf>
    <xf numFmtId="3" fontId="16" fillId="6" borderId="27" xfId="3" applyNumberFormat="1" applyFont="1" applyFill="1" applyBorder="1" applyAlignment="1">
      <alignment horizontal="right"/>
    </xf>
    <xf numFmtId="3" fontId="37" fillId="0" borderId="22" xfId="5" applyNumberFormat="1" applyFont="1" applyFill="1" applyBorder="1" applyAlignment="1">
      <alignment horizontal="right"/>
    </xf>
    <xf numFmtId="3" fontId="38" fillId="6" borderId="28" xfId="5" applyNumberFormat="1" applyFont="1" applyFill="1" applyBorder="1" applyAlignment="1">
      <alignment horizontal="right"/>
    </xf>
    <xf numFmtId="3" fontId="38" fillId="6" borderId="22" xfId="5" applyNumberFormat="1" applyFont="1" applyFill="1" applyBorder="1" applyAlignment="1">
      <alignment horizontal="right"/>
    </xf>
    <xf numFmtId="3" fontId="16" fillId="6" borderId="28" xfId="3" applyNumberFormat="1" applyFont="1" applyFill="1" applyBorder="1" applyAlignment="1">
      <alignment horizontal="right"/>
    </xf>
    <xf numFmtId="3" fontId="16" fillId="6" borderId="22" xfId="3" applyNumberFormat="1" applyFont="1" applyFill="1" applyBorder="1" applyAlignment="1">
      <alignment horizontal="right"/>
    </xf>
    <xf numFmtId="3" fontId="8" fillId="0" borderId="29" xfId="5" applyNumberFormat="1" applyFont="1" applyFill="1" applyBorder="1" applyAlignment="1">
      <alignment horizontal="right"/>
    </xf>
    <xf numFmtId="3" fontId="8" fillId="0" borderId="27" xfId="5" applyNumberFormat="1" applyFont="1" applyFill="1" applyBorder="1" applyAlignment="1">
      <alignment horizontal="right"/>
    </xf>
    <xf numFmtId="3" fontId="8" fillId="0" borderId="34" xfId="5" applyNumberFormat="1" applyFont="1" applyFill="1" applyBorder="1" applyAlignment="1">
      <alignment horizontal="right"/>
    </xf>
    <xf numFmtId="3" fontId="8" fillId="0" borderId="21" xfId="5" applyNumberFormat="1" applyFont="1" applyFill="1" applyBorder="1" applyAlignment="1">
      <alignment horizontal="right"/>
    </xf>
    <xf numFmtId="3" fontId="38" fillId="6" borderId="29" xfId="3" applyNumberFormat="1" applyFont="1" applyFill="1" applyBorder="1" applyAlignment="1">
      <alignment horizontal="right"/>
    </xf>
    <xf numFmtId="0" fontId="15" fillId="0" borderId="43" xfId="5" applyFont="1" applyFill="1" applyBorder="1" applyAlignment="1"/>
    <xf numFmtId="0" fontId="6" fillId="0" borderId="44" xfId="25" applyFont="1" applyFill="1" applyBorder="1" applyAlignment="1"/>
    <xf numFmtId="0" fontId="19" fillId="0" borderId="44" xfId="25" applyFont="1" applyFill="1" applyBorder="1" applyAlignment="1"/>
    <xf numFmtId="0" fontId="29" fillId="0" borderId="25" xfId="0" applyFont="1" applyFill="1" applyBorder="1" applyAlignment="1"/>
    <xf numFmtId="0" fontId="19" fillId="0" borderId="1" xfId="1" applyFont="1" applyFill="1" applyBorder="1" applyAlignment="1">
      <alignment horizontal="center" vertical="center" wrapText="1"/>
    </xf>
    <xf numFmtId="3" fontId="14" fillId="3" borderId="16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3" fontId="11" fillId="0" borderId="9" xfId="0" applyNumberFormat="1" applyFont="1" applyFill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1" fillId="0" borderId="9" xfId="0" applyNumberFormat="1" applyFont="1" applyFill="1" applyBorder="1" applyAlignment="1">
      <alignment vertical="center"/>
    </xf>
    <xf numFmtId="3" fontId="18" fillId="0" borderId="12" xfId="0" applyNumberFormat="1" applyFont="1" applyFill="1" applyBorder="1" applyAlignment="1">
      <alignment horizontal="right" vertical="center"/>
    </xf>
    <xf numFmtId="3" fontId="14" fillId="5" borderId="9" xfId="0" applyNumberFormat="1" applyFont="1" applyFill="1" applyBorder="1" applyAlignment="1">
      <alignment vertical="center"/>
    </xf>
    <xf numFmtId="3" fontId="17" fillId="5" borderId="12" xfId="0" applyNumberFormat="1" applyFont="1" applyFill="1" applyBorder="1" applyAlignment="1">
      <alignment vertical="center"/>
    </xf>
    <xf numFmtId="3" fontId="18" fillId="0" borderId="16" xfId="0" applyNumberFormat="1" applyFont="1" applyFill="1" applyBorder="1" applyAlignment="1">
      <alignment horizontal="right" vertical="center"/>
    </xf>
    <xf numFmtId="3" fontId="18" fillId="0" borderId="14" xfId="0" applyNumberFormat="1" applyFont="1" applyFill="1" applyBorder="1" applyAlignment="1">
      <alignment horizontal="right" vertical="center"/>
    </xf>
    <xf numFmtId="3" fontId="16" fillId="6" borderId="29" xfId="0" applyNumberFormat="1" applyFont="1" applyFill="1" applyBorder="1" applyAlignment="1">
      <alignment horizontal="right"/>
    </xf>
    <xf numFmtId="3" fontId="16" fillId="6" borderId="27" xfId="0" applyNumberFormat="1" applyFont="1" applyFill="1" applyBorder="1" applyAlignment="1">
      <alignment horizontal="right"/>
    </xf>
    <xf numFmtId="3" fontId="16" fillId="6" borderId="28" xfId="0" applyNumberFormat="1" applyFont="1" applyFill="1" applyBorder="1" applyAlignment="1">
      <alignment horizontal="right"/>
    </xf>
    <xf numFmtId="3" fontId="16" fillId="6" borderId="22" xfId="0" applyNumberFormat="1" applyFont="1" applyFill="1" applyBorder="1" applyAlignment="1">
      <alignment horizontal="right"/>
    </xf>
    <xf numFmtId="3" fontId="38" fillId="6" borderId="27" xfId="3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center"/>
    </xf>
    <xf numFmtId="3" fontId="39" fillId="0" borderId="28" xfId="5" applyNumberFormat="1" applyFont="1" applyFill="1" applyBorder="1" applyAlignment="1">
      <alignment horizontal="right"/>
    </xf>
    <xf numFmtId="3" fontId="39" fillId="0" borderId="22" xfId="5" applyNumberFormat="1" applyFont="1" applyFill="1" applyBorder="1" applyAlignment="1">
      <alignment horizontal="right"/>
    </xf>
    <xf numFmtId="0" fontId="0" fillId="11" borderId="0" xfId="0" applyFill="1"/>
    <xf numFmtId="3" fontId="0" fillId="0" borderId="0" xfId="0" applyNumberFormat="1"/>
    <xf numFmtId="3" fontId="8" fillId="4" borderId="28" xfId="5" applyNumberFormat="1" applyFont="1" applyFill="1" applyBorder="1" applyAlignment="1">
      <alignment horizontal="right"/>
    </xf>
    <xf numFmtId="3" fontId="8" fillId="4" borderId="22" xfId="5" applyNumberFormat="1" applyFont="1" applyFill="1" applyBorder="1" applyAlignment="1">
      <alignment horizontal="right"/>
    </xf>
    <xf numFmtId="3" fontId="16" fillId="6" borderId="29" xfId="25" applyNumberFormat="1" applyFont="1" applyFill="1" applyBorder="1" applyAlignment="1">
      <alignment horizontal="right"/>
    </xf>
    <xf numFmtId="3" fontId="16" fillId="6" borderId="27" xfId="25" applyNumberFormat="1" applyFont="1" applyFill="1" applyBorder="1" applyAlignment="1">
      <alignment horizontal="right"/>
    </xf>
    <xf numFmtId="3" fontId="39" fillId="4" borderId="28" xfId="5" applyNumberFormat="1" applyFont="1" applyFill="1" applyBorder="1" applyAlignment="1">
      <alignment horizontal="right"/>
    </xf>
    <xf numFmtId="3" fontId="39" fillId="4" borderId="22" xfId="5" applyNumberFormat="1" applyFont="1" applyFill="1" applyBorder="1" applyAlignment="1">
      <alignment horizontal="right"/>
    </xf>
    <xf numFmtId="3" fontId="16" fillId="6" borderId="28" xfId="25" applyNumberFormat="1" applyFont="1" applyFill="1" applyBorder="1" applyAlignment="1">
      <alignment horizontal="right"/>
    </xf>
    <xf numFmtId="3" fontId="16" fillId="6" borderId="22" xfId="25" applyNumberFormat="1" applyFont="1" applyFill="1" applyBorder="1" applyAlignment="1">
      <alignment horizontal="right"/>
    </xf>
    <xf numFmtId="3" fontId="8" fillId="4" borderId="27" xfId="5" applyNumberFormat="1" applyFont="1" applyFill="1" applyBorder="1" applyAlignment="1">
      <alignment horizontal="right"/>
    </xf>
    <xf numFmtId="3" fontId="8" fillId="4" borderId="34" xfId="5" applyNumberFormat="1" applyFont="1" applyFill="1" applyBorder="1" applyAlignment="1">
      <alignment horizontal="right"/>
    </xf>
    <xf numFmtId="3" fontId="8" fillId="4" borderId="21" xfId="5" applyNumberFormat="1" applyFont="1" applyFill="1" applyBorder="1" applyAlignment="1">
      <alignment horizontal="right"/>
    </xf>
    <xf numFmtId="3" fontId="16" fillId="4" borderId="23" xfId="5" applyNumberFormat="1" applyFont="1" applyFill="1" applyBorder="1" applyAlignment="1">
      <alignment horizontal="right"/>
    </xf>
    <xf numFmtId="3" fontId="16" fillId="4" borderId="25" xfId="5" applyNumberFormat="1" applyFont="1" applyFill="1" applyBorder="1" applyAlignment="1">
      <alignment horizontal="right"/>
    </xf>
    <xf numFmtId="3" fontId="8" fillId="4" borderId="43" xfId="25" applyNumberFormat="1" applyFont="1" applyFill="1" applyBorder="1" applyAlignment="1">
      <alignment horizontal="center"/>
    </xf>
    <xf numFmtId="3" fontId="8" fillId="4" borderId="15" xfId="25" applyNumberFormat="1" applyFont="1" applyFill="1" applyBorder="1" applyAlignment="1">
      <alignment horizontal="center"/>
    </xf>
    <xf numFmtId="0" fontId="42" fillId="2" borderId="5" xfId="0" applyFont="1" applyFill="1" applyBorder="1" applyAlignment="1">
      <alignment horizontal="center" vertical="center" wrapText="1"/>
    </xf>
    <xf numFmtId="0" fontId="42" fillId="2" borderId="5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5" applyFont="1" applyBorder="1" applyAlignment="1">
      <alignment horizontal="center"/>
    </xf>
    <xf numFmtId="0" fontId="34" fillId="0" borderId="0" xfId="4" applyFont="1" applyFill="1" applyBorder="1" applyAlignment="1">
      <alignment horizontal="center"/>
    </xf>
    <xf numFmtId="3" fontId="11" fillId="12" borderId="10" xfId="1" applyNumberFormat="1" applyFont="1" applyFill="1" applyBorder="1" applyAlignment="1">
      <alignment horizontal="right" vertical="center"/>
    </xf>
    <xf numFmtId="3" fontId="11" fillId="12" borderId="10" xfId="0" applyNumberFormat="1" applyFont="1" applyFill="1" applyBorder="1" applyAlignment="1">
      <alignment horizontal="right" vertical="center"/>
    </xf>
    <xf numFmtId="3" fontId="18" fillId="12" borderId="10" xfId="1" applyNumberFormat="1" applyFont="1" applyFill="1" applyBorder="1" applyAlignment="1">
      <alignment horizontal="right" vertical="center"/>
    </xf>
    <xf numFmtId="3" fontId="18" fillId="12" borderId="10" xfId="0" applyNumberFormat="1" applyFont="1" applyFill="1" applyBorder="1" applyAlignment="1">
      <alignment horizontal="right" vertical="center"/>
    </xf>
    <xf numFmtId="3" fontId="11" fillId="12" borderId="10" xfId="1" applyNumberFormat="1" applyFont="1" applyFill="1" applyBorder="1" applyAlignment="1">
      <alignment vertical="center"/>
    </xf>
    <xf numFmtId="3" fontId="11" fillId="12" borderId="10" xfId="0" applyNumberFormat="1" applyFont="1" applyFill="1" applyBorder="1" applyAlignment="1">
      <alignment vertical="center"/>
    </xf>
    <xf numFmtId="3" fontId="18" fillId="12" borderId="13" xfId="1" applyNumberFormat="1" applyFont="1" applyFill="1" applyBorder="1" applyAlignment="1">
      <alignment horizontal="right" vertical="center"/>
    </xf>
    <xf numFmtId="3" fontId="18" fillId="12" borderId="13" xfId="0" applyNumberFormat="1" applyFont="1" applyFill="1" applyBorder="1" applyAlignment="1">
      <alignment horizontal="right" vertical="center"/>
    </xf>
    <xf numFmtId="3" fontId="21" fillId="12" borderId="7" xfId="1" applyNumberFormat="1" applyFont="1" applyFill="1" applyBorder="1" applyAlignment="1">
      <alignment horizontal="right" vertical="center"/>
    </xf>
    <xf numFmtId="3" fontId="21" fillId="12" borderId="7" xfId="0" applyNumberFormat="1" applyFont="1" applyFill="1" applyBorder="1" applyAlignment="1">
      <alignment horizontal="right" vertical="center"/>
    </xf>
    <xf numFmtId="3" fontId="21" fillId="12" borderId="10" xfId="1" applyNumberFormat="1" applyFont="1" applyFill="1" applyBorder="1" applyAlignment="1">
      <alignment horizontal="right" vertical="center"/>
    </xf>
    <xf numFmtId="3" fontId="21" fillId="12" borderId="10" xfId="0" applyNumberFormat="1" applyFont="1" applyFill="1" applyBorder="1" applyAlignment="1">
      <alignment horizontal="right" vertical="center"/>
    </xf>
    <xf numFmtId="3" fontId="18" fillId="12" borderId="15" xfId="1" applyNumberFormat="1" applyFont="1" applyFill="1" applyBorder="1" applyAlignment="1">
      <alignment horizontal="right" vertical="center"/>
    </xf>
    <xf numFmtId="3" fontId="18" fillId="12" borderId="15" xfId="0" applyNumberFormat="1" applyFont="1" applyFill="1" applyBorder="1" applyAlignment="1">
      <alignment horizontal="right" vertical="center"/>
    </xf>
    <xf numFmtId="3" fontId="18" fillId="4" borderId="7" xfId="1" applyNumberFormat="1" applyFont="1" applyFill="1" applyBorder="1" applyAlignment="1">
      <alignment horizontal="right" vertical="center"/>
    </xf>
    <xf numFmtId="3" fontId="17" fillId="12" borderId="8" xfId="25" applyNumberFormat="1" applyFont="1" applyFill="1" applyBorder="1" applyAlignment="1">
      <alignment horizontal="right"/>
    </xf>
    <xf numFmtId="3" fontId="17" fillId="12" borderId="8" xfId="0" applyNumberFormat="1" applyFont="1" applyFill="1" applyBorder="1" applyAlignment="1">
      <alignment horizontal="right"/>
    </xf>
    <xf numFmtId="3" fontId="17" fillId="12" borderId="9" xfId="25" applyNumberFormat="1" applyFont="1" applyFill="1" applyBorder="1" applyAlignment="1">
      <alignment horizontal="right"/>
    </xf>
    <xf numFmtId="3" fontId="17" fillId="12" borderId="9" xfId="0" applyNumberFormat="1" applyFont="1" applyFill="1" applyBorder="1" applyAlignment="1">
      <alignment horizontal="right"/>
    </xf>
    <xf numFmtId="3" fontId="6" fillId="12" borderId="9" xfId="25" applyNumberFormat="1" applyFont="1" applyFill="1" applyBorder="1" applyAlignment="1">
      <alignment horizontal="right"/>
    </xf>
    <xf numFmtId="3" fontId="6" fillId="12" borderId="9" xfId="0" applyNumberFormat="1" applyFont="1" applyFill="1" applyBorder="1" applyAlignment="1">
      <alignment horizontal="right"/>
    </xf>
    <xf numFmtId="3" fontId="6" fillId="12" borderId="14" xfId="25" applyNumberFormat="1" applyFont="1" applyFill="1" applyBorder="1" applyAlignment="1">
      <alignment horizontal="right"/>
    </xf>
    <xf numFmtId="3" fontId="6" fillId="12" borderId="14" xfId="0" applyNumberFormat="1" applyFont="1" applyFill="1" applyBorder="1" applyAlignment="1">
      <alignment horizontal="right"/>
    </xf>
    <xf numFmtId="3" fontId="7" fillId="12" borderId="9" xfId="25" applyNumberFormat="1" applyFont="1" applyFill="1" applyBorder="1" applyAlignment="1">
      <alignment horizontal="right"/>
    </xf>
    <xf numFmtId="3" fontId="7" fillId="12" borderId="9" xfId="0" applyNumberFormat="1" applyFont="1" applyFill="1" applyBorder="1" applyAlignment="1">
      <alignment horizontal="right"/>
    </xf>
    <xf numFmtId="3" fontId="6" fillId="12" borderId="12" xfId="25" applyNumberFormat="1" applyFont="1" applyFill="1" applyBorder="1" applyAlignment="1">
      <alignment horizontal="right"/>
    </xf>
    <xf numFmtId="3" fontId="6" fillId="12" borderId="12" xfId="0" applyNumberFormat="1" applyFont="1" applyFill="1" applyBorder="1" applyAlignment="1">
      <alignment horizontal="right"/>
    </xf>
    <xf numFmtId="49" fontId="15" fillId="12" borderId="18" xfId="25" applyNumberFormat="1" applyFont="1" applyFill="1" applyBorder="1" applyAlignment="1">
      <alignment horizontal="center" vertical="center"/>
    </xf>
    <xf numFmtId="49" fontId="15" fillId="12" borderId="18" xfId="0" applyNumberFormat="1" applyFont="1" applyFill="1" applyBorder="1" applyAlignment="1">
      <alignment horizontal="center" vertical="center"/>
    </xf>
    <xf numFmtId="3" fontId="11" fillId="12" borderId="6" xfId="25" applyNumberFormat="1" applyFont="1" applyFill="1" applyBorder="1" applyAlignment="1">
      <alignment horizontal="right"/>
    </xf>
    <xf numFmtId="3" fontId="11" fillId="12" borderId="6" xfId="0" applyNumberFormat="1" applyFont="1" applyFill="1" applyBorder="1" applyAlignment="1">
      <alignment horizontal="right"/>
    </xf>
    <xf numFmtId="3" fontId="11" fillId="12" borderId="9" xfId="25" applyNumberFormat="1" applyFont="1" applyFill="1" applyBorder="1" applyAlignment="1">
      <alignment horizontal="right"/>
    </xf>
    <xf numFmtId="3" fontId="11" fillId="12" borderId="9" xfId="0" applyNumberFormat="1" applyFont="1" applyFill="1" applyBorder="1" applyAlignment="1">
      <alignment horizontal="right"/>
    </xf>
    <xf numFmtId="3" fontId="11" fillId="12" borderId="8" xfId="25" applyNumberFormat="1" applyFont="1" applyFill="1" applyBorder="1" applyAlignment="1">
      <alignment horizontal="right"/>
    </xf>
    <xf numFmtId="3" fontId="11" fillId="12" borderId="8" xfId="0" applyNumberFormat="1" applyFont="1" applyFill="1" applyBorder="1" applyAlignment="1">
      <alignment horizontal="right"/>
    </xf>
    <xf numFmtId="3" fontId="18" fillId="12" borderId="9" xfId="25" applyNumberFormat="1" applyFont="1" applyFill="1" applyBorder="1" applyAlignment="1">
      <alignment horizontal="right"/>
    </xf>
    <xf numFmtId="3" fontId="18" fillId="12" borderId="9" xfId="0" applyNumberFormat="1" applyFont="1" applyFill="1" applyBorder="1" applyAlignment="1">
      <alignment horizontal="right"/>
    </xf>
    <xf numFmtId="3" fontId="18" fillId="12" borderId="6" xfId="25" applyNumberFormat="1" applyFont="1" applyFill="1" applyBorder="1" applyAlignment="1">
      <alignment horizontal="right"/>
    </xf>
    <xf numFmtId="3" fontId="18" fillId="12" borderId="6" xfId="0" applyNumberFormat="1" applyFont="1" applyFill="1" applyBorder="1" applyAlignment="1">
      <alignment horizontal="right"/>
    </xf>
    <xf numFmtId="3" fontId="18" fillId="12" borderId="19" xfId="25" applyNumberFormat="1" applyFont="1" applyFill="1" applyBorder="1" applyAlignment="1">
      <alignment horizontal="right"/>
    </xf>
    <xf numFmtId="3" fontId="18" fillId="12" borderId="19" xfId="0" applyNumberFormat="1" applyFont="1" applyFill="1" applyBorder="1" applyAlignment="1">
      <alignment horizontal="right"/>
    </xf>
    <xf numFmtId="3" fontId="18" fillId="12" borderId="8" xfId="25" applyNumberFormat="1" applyFont="1" applyFill="1" applyBorder="1" applyAlignment="1">
      <alignment horizontal="right"/>
    </xf>
    <xf numFmtId="3" fontId="18" fillId="12" borderId="8" xfId="0" applyNumberFormat="1" applyFont="1" applyFill="1" applyBorder="1" applyAlignment="1">
      <alignment horizontal="right"/>
    </xf>
    <xf numFmtId="3" fontId="32" fillId="12" borderId="9" xfId="25" applyNumberFormat="1" applyFont="1" applyFill="1" applyBorder="1" applyAlignment="1">
      <alignment horizontal="right"/>
    </xf>
    <xf numFmtId="3" fontId="32" fillId="12" borderId="9" xfId="0" applyNumberFormat="1" applyFont="1" applyFill="1" applyBorder="1" applyAlignment="1">
      <alignment horizontal="right"/>
    </xf>
    <xf numFmtId="3" fontId="18" fillId="12" borderId="14" xfId="25" applyNumberFormat="1" applyFont="1" applyFill="1" applyBorder="1" applyAlignment="1">
      <alignment horizontal="right"/>
    </xf>
    <xf numFmtId="3" fontId="18" fillId="12" borderId="14" xfId="0" applyNumberFormat="1" applyFont="1" applyFill="1" applyBorder="1" applyAlignment="1">
      <alignment horizontal="right"/>
    </xf>
    <xf numFmtId="3" fontId="11" fillId="12" borderId="14" xfId="25" applyNumberFormat="1" applyFont="1" applyFill="1" applyBorder="1" applyAlignment="1">
      <alignment horizontal="right"/>
    </xf>
    <xf numFmtId="3" fontId="11" fillId="12" borderId="14" xfId="0" applyNumberFormat="1" applyFont="1" applyFill="1" applyBorder="1" applyAlignment="1">
      <alignment horizontal="right"/>
    </xf>
    <xf numFmtId="3" fontId="18" fillId="12" borderId="12" xfId="25" applyNumberFormat="1" applyFont="1" applyFill="1" applyBorder="1" applyAlignment="1">
      <alignment horizontal="right"/>
    </xf>
    <xf numFmtId="3" fontId="18" fillId="12" borderId="12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0" fontId="2" fillId="0" borderId="0" xfId="25" applyFill="1"/>
    <xf numFmtId="3" fontId="15" fillId="4" borderId="22" xfId="5" applyNumberFormat="1" applyFont="1" applyFill="1" applyBorder="1" applyAlignment="1">
      <alignment horizontal="right"/>
    </xf>
    <xf numFmtId="3" fontId="8" fillId="12" borderId="28" xfId="5" applyNumberFormat="1" applyFont="1" applyFill="1" applyBorder="1" applyAlignment="1">
      <alignment horizontal="right"/>
    </xf>
    <xf numFmtId="3" fontId="8" fillId="12" borderId="22" xfId="5" applyNumberFormat="1" applyFont="1" applyFill="1" applyBorder="1" applyAlignment="1">
      <alignment horizontal="right"/>
    </xf>
    <xf numFmtId="3" fontId="39" fillId="12" borderId="28" xfId="5" applyNumberFormat="1" applyFont="1" applyFill="1" applyBorder="1" applyAlignment="1">
      <alignment horizontal="right"/>
    </xf>
    <xf numFmtId="3" fontId="39" fillId="12" borderId="22" xfId="5" applyNumberFormat="1" applyFont="1" applyFill="1" applyBorder="1" applyAlignment="1">
      <alignment horizontal="right"/>
    </xf>
    <xf numFmtId="3" fontId="30" fillId="4" borderId="22" xfId="5" applyNumberFormat="1" applyFont="1" applyFill="1" applyBorder="1" applyAlignment="1">
      <alignment horizontal="right"/>
    </xf>
    <xf numFmtId="3" fontId="15" fillId="4" borderId="29" xfId="5" applyNumberFormat="1" applyFont="1" applyFill="1" applyBorder="1" applyAlignment="1">
      <alignment horizontal="right"/>
    </xf>
    <xf numFmtId="3" fontId="15" fillId="4" borderId="27" xfId="5" applyNumberFormat="1" applyFont="1" applyFill="1" applyBorder="1" applyAlignment="1">
      <alignment horizontal="right"/>
    </xf>
    <xf numFmtId="3" fontId="15" fillId="4" borderId="21" xfId="5" applyNumberFormat="1" applyFont="1" applyFill="1" applyBorder="1" applyAlignment="1">
      <alignment horizontal="right"/>
    </xf>
    <xf numFmtId="3" fontId="12" fillId="4" borderId="23" xfId="5" applyNumberFormat="1" applyFont="1" applyFill="1" applyBorder="1" applyAlignment="1">
      <alignment horizontal="right"/>
    </xf>
    <xf numFmtId="3" fontId="12" fillId="4" borderId="25" xfId="5" applyNumberFormat="1" applyFont="1" applyFill="1" applyBorder="1" applyAlignment="1">
      <alignment horizontal="right"/>
    </xf>
    <xf numFmtId="3" fontId="15" fillId="4" borderId="43" xfId="25" applyNumberFormat="1" applyFont="1" applyFill="1" applyBorder="1" applyAlignment="1">
      <alignment horizontal="center"/>
    </xf>
    <xf numFmtId="3" fontId="15" fillId="4" borderId="15" xfId="25" applyNumberFormat="1" applyFont="1" applyFill="1" applyBorder="1" applyAlignment="1">
      <alignment horizontal="center"/>
    </xf>
    <xf numFmtId="3" fontId="8" fillId="12" borderId="43" xfId="25" applyNumberFormat="1" applyFont="1" applyFill="1" applyBorder="1" applyAlignment="1">
      <alignment horizontal="center"/>
    </xf>
    <xf numFmtId="3" fontId="8" fillId="12" borderId="15" xfId="25" applyNumberFormat="1" applyFont="1" applyFill="1" applyBorder="1" applyAlignment="1">
      <alignment horizontal="center"/>
    </xf>
    <xf numFmtId="3" fontId="8" fillId="12" borderId="43" xfId="0" applyNumberFormat="1" applyFont="1" applyFill="1" applyBorder="1" applyAlignment="1">
      <alignment horizontal="center"/>
    </xf>
    <xf numFmtId="3" fontId="8" fillId="12" borderId="15" xfId="0" applyNumberFormat="1" applyFont="1" applyFill="1" applyBorder="1" applyAlignment="1">
      <alignment horizontal="center"/>
    </xf>
    <xf numFmtId="3" fontId="16" fillId="12" borderId="23" xfId="5" applyNumberFormat="1" applyFont="1" applyFill="1" applyBorder="1" applyAlignment="1">
      <alignment horizontal="right"/>
    </xf>
    <xf numFmtId="3" fontId="16" fillId="12" borderId="25" xfId="5" applyNumberFormat="1" applyFont="1" applyFill="1" applyBorder="1" applyAlignment="1">
      <alignment horizontal="right"/>
    </xf>
    <xf numFmtId="3" fontId="8" fillId="12" borderId="34" xfId="5" applyNumberFormat="1" applyFont="1" applyFill="1" applyBorder="1" applyAlignment="1">
      <alignment horizontal="right"/>
    </xf>
    <xf numFmtId="3" fontId="8" fillId="12" borderId="21" xfId="5" applyNumberFormat="1" applyFont="1" applyFill="1" applyBorder="1" applyAlignment="1">
      <alignment horizontal="right"/>
    </xf>
    <xf numFmtId="3" fontId="8" fillId="12" borderId="29" xfId="5" applyNumberFormat="1" applyFont="1" applyFill="1" applyBorder="1" applyAlignment="1">
      <alignment horizontal="right"/>
    </xf>
    <xf numFmtId="3" fontId="8" fillId="12" borderId="27" xfId="5" applyNumberFormat="1" applyFont="1" applyFill="1" applyBorder="1" applyAlignment="1">
      <alignment horizontal="right"/>
    </xf>
    <xf numFmtId="0" fontId="4" fillId="0" borderId="0" xfId="25" applyFont="1" applyFill="1" applyBorder="1" applyAlignment="1">
      <alignment horizontal="center" vertical="center"/>
    </xf>
    <xf numFmtId="3" fontId="8" fillId="4" borderId="29" xfId="5" applyNumberFormat="1" applyFont="1" applyFill="1" applyBorder="1" applyAlignment="1">
      <alignment horizontal="right"/>
    </xf>
    <xf numFmtId="0" fontId="43" fillId="0" borderId="0" xfId="0" applyFont="1" applyFill="1" applyAlignment="1"/>
    <xf numFmtId="0" fontId="44" fillId="0" borderId="0" xfId="0" applyFont="1" applyAlignment="1"/>
    <xf numFmtId="0" fontId="8" fillId="0" borderId="0" xfId="0" applyFont="1" applyAlignment="1">
      <alignment horizontal="right"/>
    </xf>
    <xf numFmtId="0" fontId="0" fillId="0" borderId="0" xfId="0" applyFill="1"/>
    <xf numFmtId="0" fontId="45" fillId="0" borderId="0" xfId="0" applyFont="1"/>
    <xf numFmtId="0" fontId="24" fillId="0" borderId="0" xfId="0" applyFont="1" applyAlignment="1">
      <alignment horizontal="right"/>
    </xf>
    <xf numFmtId="0" fontId="11" fillId="14" borderId="18" xfId="0" applyFont="1" applyFill="1" applyBorder="1" applyAlignment="1">
      <alignment horizontal="center"/>
    </xf>
    <xf numFmtId="0" fontId="46" fillId="14" borderId="18" xfId="0" applyFont="1" applyFill="1" applyBorder="1" applyAlignment="1">
      <alignment horizontal="center"/>
    </xf>
    <xf numFmtId="0" fontId="47" fillId="14" borderId="20" xfId="0" applyFont="1" applyFill="1" applyBorder="1" applyAlignment="1">
      <alignment horizontal="center"/>
    </xf>
    <xf numFmtId="0" fontId="17" fillId="14" borderId="20" xfId="0" applyFont="1" applyFill="1" applyBorder="1" applyAlignment="1">
      <alignment horizontal="center"/>
    </xf>
    <xf numFmtId="0" fontId="17" fillId="14" borderId="53" xfId="0" applyFont="1" applyFill="1" applyBorder="1" applyAlignment="1">
      <alignment horizontal="center"/>
    </xf>
    <xf numFmtId="0" fontId="0" fillId="14" borderId="6" xfId="0" applyFill="1" applyBorder="1"/>
    <xf numFmtId="0" fontId="46" fillId="14" borderId="19" xfId="0" applyFont="1" applyFill="1" applyBorder="1" applyAlignment="1">
      <alignment horizontal="center"/>
    </xf>
    <xf numFmtId="0" fontId="46" fillId="14" borderId="54" xfId="0" applyFont="1" applyFill="1" applyBorder="1" applyAlignment="1">
      <alignment horizontal="center"/>
    </xf>
    <xf numFmtId="0" fontId="17" fillId="14" borderId="54" xfId="0" applyFont="1" applyFill="1" applyBorder="1" applyAlignment="1">
      <alignment horizontal="center"/>
    </xf>
    <xf numFmtId="0" fontId="17" fillId="14" borderId="55" xfId="0" applyFont="1" applyFill="1" applyBorder="1" applyAlignment="1">
      <alignment horizontal="center"/>
    </xf>
    <xf numFmtId="0" fontId="17" fillId="14" borderId="56" xfId="0" applyFont="1" applyFill="1" applyBorder="1" applyAlignment="1">
      <alignment horizontal="center"/>
    </xf>
    <xf numFmtId="0" fontId="48" fillId="0" borderId="16" xfId="0" applyFont="1" applyBorder="1"/>
    <xf numFmtId="3" fontId="49" fillId="12" borderId="16" xfId="0" applyNumberFormat="1" applyFont="1" applyFill="1" applyBorder="1"/>
    <xf numFmtId="3" fontId="49" fillId="4" borderId="16" xfId="0" applyNumberFormat="1" applyFont="1" applyFill="1" applyBorder="1"/>
    <xf numFmtId="0" fontId="0" fillId="0" borderId="9" xfId="0" applyBorder="1"/>
    <xf numFmtId="3" fontId="0" fillId="12" borderId="9" xfId="0" applyNumberFormat="1" applyFill="1" applyBorder="1"/>
    <xf numFmtId="3" fontId="0" fillId="4" borderId="9" xfId="0" applyNumberFormat="1" applyFill="1" applyBorder="1"/>
    <xf numFmtId="3" fontId="0" fillId="12" borderId="19" xfId="0" applyNumberFormat="1" applyFill="1" applyBorder="1"/>
    <xf numFmtId="3" fontId="0" fillId="4" borderId="19" xfId="0" applyNumberFormat="1" applyFill="1" applyBorder="1"/>
    <xf numFmtId="0" fontId="47" fillId="0" borderId="5" xfId="0" applyFont="1" applyBorder="1"/>
    <xf numFmtId="3" fontId="49" fillId="12" borderId="5" xfId="0" applyNumberFormat="1" applyFont="1" applyFill="1" applyBorder="1"/>
    <xf numFmtId="3" fontId="49" fillId="4" borderId="5" xfId="0" applyNumberFormat="1" applyFont="1" applyFill="1" applyBorder="1"/>
    <xf numFmtId="0" fontId="51" fillId="0" borderId="16" xfId="0" applyFont="1" applyBorder="1"/>
    <xf numFmtId="3" fontId="50" fillId="12" borderId="16" xfId="0" applyNumberFormat="1" applyFont="1" applyFill="1" applyBorder="1"/>
    <xf numFmtId="3" fontId="0" fillId="4" borderId="16" xfId="0" applyNumberFormat="1" applyFill="1" applyBorder="1"/>
    <xf numFmtId="0" fontId="51" fillId="0" borderId="12" xfId="0" applyFont="1" applyBorder="1"/>
    <xf numFmtId="3" fontId="50" fillId="12" borderId="12" xfId="0" applyNumberFormat="1" applyFont="1" applyFill="1" applyBorder="1"/>
    <xf numFmtId="3" fontId="0" fillId="4" borderId="12" xfId="0" applyNumberFormat="1" applyFill="1" applyBorder="1"/>
    <xf numFmtId="0" fontId="48" fillId="0" borderId="5" xfId="0" applyFont="1" applyBorder="1"/>
    <xf numFmtId="3" fontId="49" fillId="4" borderId="4" xfId="0" applyNumberFormat="1" applyFont="1" applyFill="1" applyBorder="1"/>
    <xf numFmtId="3" fontId="49" fillId="4" borderId="20" xfId="0" applyNumberFormat="1" applyFont="1" applyFill="1" applyBorder="1"/>
    <xf numFmtId="0" fontId="47" fillId="0" borderId="18" xfId="0" applyFont="1" applyBorder="1"/>
    <xf numFmtId="0" fontId="0" fillId="0" borderId="16" xfId="0" applyBorder="1"/>
    <xf numFmtId="3" fontId="0" fillId="12" borderId="7" xfId="0" applyNumberFormat="1" applyFill="1" applyBorder="1"/>
    <xf numFmtId="3" fontId="0" fillId="4" borderId="7" xfId="0" applyNumberFormat="1" applyFill="1" applyBorder="1"/>
    <xf numFmtId="3" fontId="0" fillId="4" borderId="21" xfId="0" applyNumberFormat="1" applyFill="1" applyBorder="1"/>
    <xf numFmtId="0" fontId="0" fillId="0" borderId="19" xfId="0" applyBorder="1"/>
    <xf numFmtId="3" fontId="0" fillId="12" borderId="13" xfId="0" applyNumberFormat="1" applyFill="1" applyBorder="1"/>
    <xf numFmtId="3" fontId="0" fillId="4" borderId="13" xfId="0" applyNumberFormat="1" applyFill="1" applyBorder="1"/>
    <xf numFmtId="3" fontId="49" fillId="4" borderId="38" xfId="0" applyNumberFormat="1" applyFont="1" applyFill="1" applyBorder="1"/>
    <xf numFmtId="3" fontId="0" fillId="4" borderId="10" xfId="0" applyNumberFormat="1" applyFill="1" applyBorder="1"/>
    <xf numFmtId="0" fontId="0" fillId="0" borderId="12" xfId="0" applyBorder="1"/>
    <xf numFmtId="0" fontId="23" fillId="0" borderId="18" xfId="0" applyFont="1" applyFill="1" applyBorder="1"/>
    <xf numFmtId="3" fontId="49" fillId="12" borderId="18" xfId="0" applyNumberFormat="1" applyFont="1" applyFill="1" applyBorder="1"/>
    <xf numFmtId="3" fontId="23" fillId="12" borderId="18" xfId="0" applyNumberFormat="1" applyFont="1" applyFill="1" applyBorder="1"/>
    <xf numFmtId="3" fontId="23" fillId="12" borderId="20" xfId="0" applyNumberFormat="1" applyFont="1" applyFill="1" applyBorder="1"/>
    <xf numFmtId="3" fontId="23" fillId="4" borderId="20" xfId="0" applyNumberFormat="1" applyFont="1" applyFill="1" applyBorder="1"/>
    <xf numFmtId="3" fontId="23" fillId="4" borderId="53" xfId="0" applyNumberFormat="1" applyFont="1" applyFill="1" applyBorder="1"/>
    <xf numFmtId="0" fontId="49" fillId="0" borderId="5" xfId="0" applyFont="1" applyBorder="1"/>
    <xf numFmtId="3" fontId="49" fillId="12" borderId="4" xfId="0" applyNumberFormat="1" applyFont="1" applyFill="1" applyBorder="1"/>
    <xf numFmtId="0" fontId="2" fillId="0" borderId="0" xfId="0" applyFont="1"/>
    <xf numFmtId="0" fontId="3" fillId="0" borderId="0" xfId="0" applyFont="1" applyFill="1" applyAlignment="1"/>
    <xf numFmtId="0" fontId="6" fillId="0" borderId="0" xfId="0" applyFont="1" applyAlignment="1">
      <alignment horizontal="right"/>
    </xf>
    <xf numFmtId="3" fontId="50" fillId="12" borderId="9" xfId="0" applyNumberFormat="1" applyFont="1" applyFill="1" applyBorder="1"/>
    <xf numFmtId="0" fontId="47" fillId="0" borderId="19" xfId="0" applyFont="1" applyBorder="1"/>
    <xf numFmtId="3" fontId="0" fillId="12" borderId="16" xfId="0" applyNumberFormat="1" applyFill="1" applyBorder="1"/>
    <xf numFmtId="3" fontId="0" fillId="12" borderId="12" xfId="0" applyNumberFormat="1" applyFill="1" applyBorder="1"/>
    <xf numFmtId="3" fontId="50" fillId="12" borderId="8" xfId="0" applyNumberFormat="1" applyFont="1" applyFill="1" applyBorder="1"/>
    <xf numFmtId="3" fontId="0" fillId="4" borderId="8" xfId="0" applyNumberFormat="1" applyFill="1" applyBorder="1"/>
    <xf numFmtId="0" fontId="2" fillId="0" borderId="0" xfId="0" applyFont="1" applyFill="1"/>
    <xf numFmtId="3" fontId="0" fillId="12" borderId="14" xfId="0" applyNumberFormat="1" applyFill="1" applyBorder="1"/>
    <xf numFmtId="3" fontId="0" fillId="4" borderId="14" xfId="0" applyNumberFormat="1" applyFill="1" applyBorder="1"/>
    <xf numFmtId="3" fontId="23" fillId="12" borderId="5" xfId="0" applyNumberFormat="1" applyFont="1" applyFill="1" applyBorder="1"/>
    <xf numFmtId="3" fontId="23" fillId="12" borderId="4" xfId="0" applyNumberFormat="1" applyFont="1" applyFill="1" applyBorder="1"/>
    <xf numFmtId="3" fontId="23" fillId="4" borderId="4" xfId="0" applyNumberFormat="1" applyFont="1" applyFill="1" applyBorder="1"/>
    <xf numFmtId="3" fontId="35" fillId="12" borderId="5" xfId="0" applyNumberFormat="1" applyFont="1" applyFill="1" applyBorder="1"/>
    <xf numFmtId="3" fontId="35" fillId="4" borderId="5" xfId="0" applyNumberFormat="1" applyFont="1" applyFill="1" applyBorder="1"/>
    <xf numFmtId="3" fontId="35" fillId="12" borderId="18" xfId="0" applyNumberFormat="1" applyFont="1" applyFill="1" applyBorder="1"/>
    <xf numFmtId="3" fontId="35" fillId="4" borderId="20" xfId="0" applyNumberFormat="1" applyFont="1" applyFill="1" applyBorder="1"/>
    <xf numFmtId="3" fontId="2" fillId="4" borderId="20" xfId="0" applyNumberFormat="1" applyFont="1" applyFill="1" applyBorder="1"/>
    <xf numFmtId="3" fontId="2" fillId="4" borderId="53" xfId="0" applyNumberFormat="1" applyFont="1" applyFill="1" applyBorder="1"/>
    <xf numFmtId="3" fontId="49" fillId="12" borderId="7" xfId="0" applyNumberFormat="1" applyFont="1" applyFill="1" applyBorder="1"/>
    <xf numFmtId="3" fontId="49" fillId="4" borderId="7" xfId="0" applyNumberFormat="1" applyFont="1" applyFill="1" applyBorder="1"/>
    <xf numFmtId="3" fontId="0" fillId="12" borderId="8" xfId="0" applyNumberFormat="1" applyFill="1" applyBorder="1"/>
    <xf numFmtId="3" fontId="0" fillId="12" borderId="15" xfId="0" applyNumberFormat="1" applyFill="1" applyBorder="1"/>
    <xf numFmtId="3" fontId="35" fillId="12" borderId="4" xfId="0" applyNumberFormat="1" applyFont="1" applyFill="1" applyBorder="1"/>
    <xf numFmtId="3" fontId="35" fillId="4" borderId="4" xfId="0" applyNumberFormat="1" applyFont="1" applyFill="1" applyBorder="1"/>
    <xf numFmtId="3" fontId="2" fillId="12" borderId="18" xfId="0" applyNumberFormat="1" applyFont="1" applyFill="1" applyBorder="1"/>
    <xf numFmtId="3" fontId="2" fillId="12" borderId="20" xfId="0" applyNumberFormat="1" applyFont="1" applyFill="1" applyBorder="1"/>
    <xf numFmtId="3" fontId="2" fillId="0" borderId="0" xfId="0" applyNumberFormat="1" applyFont="1" applyFill="1" applyBorder="1"/>
    <xf numFmtId="3" fontId="35" fillId="4" borderId="38" xfId="0" applyNumberFormat="1" applyFont="1" applyFill="1" applyBorder="1"/>
    <xf numFmtId="0" fontId="35" fillId="14" borderId="20" xfId="0" applyFont="1" applyFill="1" applyBorder="1" applyAlignment="1">
      <alignment horizontal="center"/>
    </xf>
    <xf numFmtId="0" fontId="24" fillId="13" borderId="0" xfId="0" applyFont="1" applyFill="1" applyBorder="1"/>
    <xf numFmtId="3" fontId="0" fillId="13" borderId="0" xfId="0" applyNumberFormat="1" applyFill="1" applyBorder="1"/>
    <xf numFmtId="3" fontId="0" fillId="4" borderId="37" xfId="0" applyNumberFormat="1" applyFill="1" applyBorder="1"/>
    <xf numFmtId="3" fontId="23" fillId="4" borderId="5" xfId="0" applyNumberFormat="1" applyFont="1" applyFill="1" applyBorder="1"/>
    <xf numFmtId="3" fontId="23" fillId="4" borderId="18" xfId="0" applyNumberFormat="1" applyFont="1" applyFill="1" applyBorder="1"/>
    <xf numFmtId="3" fontId="24" fillId="4" borderId="20" xfId="0" applyNumberFormat="1" applyFont="1" applyFill="1" applyBorder="1"/>
    <xf numFmtId="0" fontId="47" fillId="0" borderId="16" xfId="0" applyFont="1" applyBorder="1"/>
    <xf numFmtId="3" fontId="0" fillId="4" borderId="5" xfId="0" applyNumberFormat="1" applyFill="1" applyBorder="1"/>
    <xf numFmtId="3" fontId="35" fillId="12" borderId="16" xfId="0" applyNumberFormat="1" applyFont="1" applyFill="1" applyBorder="1"/>
    <xf numFmtId="3" fontId="35" fillId="4" borderId="7" xfId="0" applyNumberFormat="1" applyFont="1" applyFill="1" applyBorder="1"/>
    <xf numFmtId="3" fontId="35" fillId="4" borderId="21" xfId="0" applyNumberFormat="1" applyFont="1" applyFill="1" applyBorder="1"/>
    <xf numFmtId="3" fontId="24" fillId="12" borderId="8" xfId="0" applyNumberFormat="1" applyFont="1" applyFill="1" applyBorder="1"/>
    <xf numFmtId="3" fontId="24" fillId="4" borderId="58" xfId="0" applyNumberFormat="1" applyFont="1" applyFill="1" applyBorder="1"/>
    <xf numFmtId="3" fontId="24" fillId="12" borderId="6" xfId="0" applyNumberFormat="1" applyFont="1" applyFill="1" applyBorder="1"/>
    <xf numFmtId="3" fontId="24" fillId="4" borderId="6" xfId="0" applyNumberFormat="1" applyFont="1" applyFill="1" applyBorder="1"/>
    <xf numFmtId="3" fontId="24" fillId="4" borderId="26" xfId="0" applyNumberFormat="1" applyFont="1" applyFill="1" applyBorder="1"/>
    <xf numFmtId="0" fontId="48" fillId="0" borderId="5" xfId="0" applyFont="1" applyFill="1" applyBorder="1"/>
    <xf numFmtId="3" fontId="24" fillId="12" borderId="26" xfId="0" applyNumberFormat="1" applyFont="1" applyFill="1" applyBorder="1"/>
    <xf numFmtId="3" fontId="24" fillId="12" borderId="16" xfId="0" applyNumberFormat="1" applyFont="1" applyFill="1" applyBorder="1"/>
    <xf numFmtId="3" fontId="24" fillId="4" borderId="7" xfId="0" applyNumberFormat="1" applyFont="1" applyFill="1" applyBorder="1"/>
    <xf numFmtId="3" fontId="24" fillId="4" borderId="16" xfId="0" applyNumberFormat="1" applyFont="1" applyFill="1" applyBorder="1"/>
    <xf numFmtId="3" fontId="24" fillId="4" borderId="8" xfId="0" applyNumberFormat="1" applyFont="1" applyFill="1" applyBorder="1"/>
    <xf numFmtId="0" fontId="40" fillId="0" borderId="9" xfId="0" applyFont="1" applyBorder="1"/>
    <xf numFmtId="3" fontId="35" fillId="4" borderId="8" xfId="0" applyNumberFormat="1" applyFont="1" applyFill="1" applyBorder="1"/>
    <xf numFmtId="3" fontId="24" fillId="12" borderId="19" xfId="0" applyNumberFormat="1" applyFont="1" applyFill="1" applyBorder="1"/>
    <xf numFmtId="3" fontId="24" fillId="4" borderId="37" xfId="0" applyNumberFormat="1" applyFont="1" applyFill="1" applyBorder="1"/>
    <xf numFmtId="3" fontId="24" fillId="4" borderId="19" xfId="0" applyNumberFormat="1" applyFont="1" applyFill="1" applyBorder="1"/>
    <xf numFmtId="0" fontId="40" fillId="0" borderId="12" xfId="0" applyFont="1" applyFill="1" applyBorder="1"/>
    <xf numFmtId="3" fontId="35" fillId="4" borderId="19" xfId="0" applyNumberFormat="1" applyFont="1" applyFill="1" applyBorder="1"/>
    <xf numFmtId="0" fontId="48" fillId="0" borderId="18" xfId="0" applyFont="1" applyBorder="1"/>
    <xf numFmtId="3" fontId="23" fillId="4" borderId="38" xfId="0" applyNumberFormat="1" applyFont="1" applyFill="1" applyBorder="1"/>
    <xf numFmtId="3" fontId="35" fillId="12" borderId="19" xfId="0" applyNumberFormat="1" applyFont="1" applyFill="1" applyBorder="1"/>
    <xf numFmtId="3" fontId="35" fillId="4" borderId="26" xfId="0" applyNumberFormat="1" applyFont="1" applyFill="1" applyBorder="1"/>
    <xf numFmtId="3" fontId="24" fillId="4" borderId="56" xfId="0" applyNumberFormat="1" applyFont="1" applyFill="1" applyBorder="1"/>
    <xf numFmtId="3" fontId="24" fillId="12" borderId="9" xfId="0" applyNumberFormat="1" applyFont="1" applyFill="1" applyBorder="1"/>
    <xf numFmtId="3" fontId="24" fillId="4" borderId="10" xfId="0" applyNumberFormat="1" applyFont="1" applyFill="1" applyBorder="1"/>
    <xf numFmtId="3" fontId="24" fillId="12" borderId="7" xfId="0" applyNumberFormat="1" applyFont="1" applyFill="1" applyBorder="1"/>
    <xf numFmtId="3" fontId="51" fillId="4" borderId="7" xfId="0" applyNumberFormat="1" applyFont="1" applyFill="1" applyBorder="1"/>
    <xf numFmtId="3" fontId="24" fillId="12" borderId="12" xfId="0" applyNumberFormat="1" applyFont="1" applyFill="1" applyBorder="1"/>
    <xf numFmtId="3" fontId="24" fillId="4" borderId="12" xfId="0" applyNumberFormat="1" applyFont="1" applyFill="1" applyBorder="1"/>
    <xf numFmtId="3" fontId="49" fillId="4" borderId="59" xfId="0" applyNumberFormat="1" applyFont="1" applyFill="1" applyBorder="1"/>
    <xf numFmtId="3" fontId="49" fillId="4" borderId="18" xfId="0" applyNumberFormat="1" applyFont="1" applyFill="1" applyBorder="1"/>
    <xf numFmtId="0" fontId="2" fillId="0" borderId="16" xfId="0" applyFont="1" applyBorder="1"/>
    <xf numFmtId="3" fontId="51" fillId="4" borderId="16" xfId="0" applyNumberFormat="1" applyFont="1" applyFill="1" applyBorder="1"/>
    <xf numFmtId="0" fontId="2" fillId="0" borderId="12" xfId="0" applyFont="1" applyBorder="1"/>
    <xf numFmtId="3" fontId="51" fillId="4" borderId="13" xfId="0" applyNumberFormat="1" applyFont="1" applyFill="1" applyBorder="1"/>
    <xf numFmtId="3" fontId="51" fillId="4" borderId="12" xfId="0" applyNumberFormat="1" applyFont="1" applyFill="1" applyBorder="1"/>
    <xf numFmtId="3" fontId="24" fillId="4" borderId="9" xfId="0" applyNumberFormat="1" applyFont="1" applyFill="1" applyBorder="1"/>
    <xf numFmtId="3" fontId="24" fillId="4" borderId="13" xfId="0" applyNumberFormat="1" applyFont="1" applyFill="1" applyBorder="1"/>
    <xf numFmtId="0" fontId="40" fillId="0" borderId="16" xfId="0" applyFont="1" applyBorder="1"/>
    <xf numFmtId="3" fontId="35" fillId="4" borderId="16" xfId="0" applyNumberFormat="1" applyFont="1" applyFill="1" applyBorder="1"/>
    <xf numFmtId="0" fontId="0" fillId="0" borderId="8" xfId="0" applyBorder="1"/>
    <xf numFmtId="3" fontId="35" fillId="4" borderId="18" xfId="0" applyNumberFormat="1" applyFont="1" applyFill="1" applyBorder="1"/>
    <xf numFmtId="0" fontId="0" fillId="0" borderId="0" xfId="0" applyBorder="1"/>
    <xf numFmtId="0" fontId="49" fillId="13" borderId="0" xfId="0" applyFont="1" applyFill="1" applyBorder="1"/>
    <xf numFmtId="3" fontId="49" fillId="13" borderId="0" xfId="0" applyNumberFormat="1" applyFont="1" applyFill="1" applyBorder="1"/>
    <xf numFmtId="3" fontId="49" fillId="11" borderId="0" xfId="0" applyNumberFormat="1" applyFont="1" applyFill="1" applyBorder="1"/>
    <xf numFmtId="3" fontId="24" fillId="4" borderId="54" xfId="0" applyNumberFormat="1" applyFont="1" applyFill="1" applyBorder="1"/>
    <xf numFmtId="3" fontId="24" fillId="4" borderId="55" xfId="0" applyNumberFormat="1" applyFont="1" applyFill="1" applyBorder="1"/>
    <xf numFmtId="0" fontId="35" fillId="0" borderId="5" xfId="0" applyFont="1" applyBorder="1"/>
    <xf numFmtId="3" fontId="24" fillId="12" borderId="54" xfId="0" applyNumberFormat="1" applyFont="1" applyFill="1" applyBorder="1"/>
    <xf numFmtId="3" fontId="24" fillId="4" borderId="27" xfId="0" applyNumberFormat="1" applyFont="1" applyFill="1" applyBorder="1"/>
    <xf numFmtId="3" fontId="49" fillId="12" borderId="8" xfId="0" applyNumberFormat="1" applyFont="1" applyFill="1" applyBorder="1"/>
    <xf numFmtId="3" fontId="49" fillId="4" borderId="8" xfId="0" applyNumberFormat="1" applyFont="1" applyFill="1" applyBorder="1"/>
    <xf numFmtId="0" fontId="49" fillId="0" borderId="18" xfId="0" applyFont="1" applyBorder="1"/>
    <xf numFmtId="3" fontId="35" fillId="4" borderId="53" xfId="0" applyNumberFormat="1" applyFont="1" applyFill="1" applyBorder="1"/>
    <xf numFmtId="3" fontId="35" fillId="12" borderId="39" xfId="0" applyNumberFormat="1" applyFont="1" applyFill="1" applyBorder="1"/>
    <xf numFmtId="3" fontId="35" fillId="4" borderId="24" xfId="0" applyNumberFormat="1" applyFont="1" applyFill="1" applyBorder="1"/>
    <xf numFmtId="3" fontId="35" fillId="12" borderId="57" xfId="0" applyNumberFormat="1" applyFont="1" applyFill="1" applyBorder="1"/>
    <xf numFmtId="3" fontId="35" fillId="4" borderId="57" xfId="0" applyNumberFormat="1" applyFont="1" applyFill="1" applyBorder="1"/>
    <xf numFmtId="3" fontId="35" fillId="12" borderId="3" xfId="0" applyNumberFormat="1" applyFont="1" applyFill="1" applyBorder="1"/>
    <xf numFmtId="3" fontId="35" fillId="12" borderId="60" xfId="0" applyNumberFormat="1" applyFont="1" applyFill="1" applyBorder="1"/>
    <xf numFmtId="3" fontId="35" fillId="4" borderId="60" xfId="0" applyNumberFormat="1" applyFont="1" applyFill="1" applyBorder="1"/>
    <xf numFmtId="0" fontId="40" fillId="0" borderId="0" xfId="0" applyFont="1"/>
    <xf numFmtId="0" fontId="5" fillId="0" borderId="0" xfId="5" applyFont="1" applyBorder="1" applyAlignment="1">
      <alignment horizontal="center"/>
    </xf>
    <xf numFmtId="0" fontId="8" fillId="0" borderId="25" xfId="3" applyFont="1" applyFill="1" applyBorder="1" applyAlignment="1"/>
    <xf numFmtId="3" fontId="2" fillId="4" borderId="18" xfId="0" applyNumberFormat="1" applyFont="1" applyFill="1" applyBorder="1"/>
    <xf numFmtId="3" fontId="24" fillId="12" borderId="18" xfId="0" applyNumberFormat="1" applyFont="1" applyFill="1" applyBorder="1"/>
    <xf numFmtId="3" fontId="24" fillId="4" borderId="18" xfId="0" applyNumberFormat="1" applyFont="1" applyFill="1" applyBorder="1"/>
    <xf numFmtId="0" fontId="5" fillId="0" borderId="0" xfId="5" applyFont="1" applyBorder="1" applyAlignment="1">
      <alignment horizontal="center"/>
    </xf>
    <xf numFmtId="0" fontId="4" fillId="0" borderId="0" xfId="25" applyFont="1" applyFill="1" applyBorder="1" applyAlignment="1">
      <alignment horizontal="center" vertical="center"/>
    </xf>
    <xf numFmtId="0" fontId="50" fillId="0" borderId="9" xfId="0" applyFont="1" applyFill="1" applyBorder="1"/>
    <xf numFmtId="0" fontId="50" fillId="0" borderId="19" xfId="0" applyFont="1" applyBorder="1"/>
    <xf numFmtId="0" fontId="51" fillId="0" borderId="14" xfId="0" applyFont="1" applyBorder="1"/>
    <xf numFmtId="0" fontId="41" fillId="0" borderId="19" xfId="0" applyFont="1" applyBorder="1"/>
    <xf numFmtId="3" fontId="24" fillId="12" borderId="13" xfId="0" applyNumberFormat="1" applyFont="1" applyFill="1" applyBorder="1"/>
    <xf numFmtId="3" fontId="49" fillId="12" borderId="26" xfId="0" applyNumberFormat="1" applyFont="1" applyFill="1" applyBorder="1"/>
    <xf numFmtId="3" fontId="49" fillId="12" borderId="54" xfId="0" applyNumberFormat="1" applyFont="1" applyFill="1" applyBorder="1"/>
    <xf numFmtId="3" fontId="35" fillId="12" borderId="20" xfId="0" applyNumberFormat="1" applyFont="1" applyFill="1" applyBorder="1"/>
    <xf numFmtId="3" fontId="35" fillId="12" borderId="44" xfId="0" applyNumberFormat="1" applyFont="1" applyFill="1" applyBorder="1"/>
    <xf numFmtId="0" fontId="23" fillId="0" borderId="5" xfId="0" applyFont="1" applyFill="1" applyBorder="1"/>
    <xf numFmtId="0" fontId="9" fillId="6" borderId="32" xfId="4" applyFont="1" applyFill="1" applyBorder="1" applyAlignment="1">
      <alignment horizontal="center" vertical="center" wrapText="1"/>
    </xf>
    <xf numFmtId="0" fontId="2" fillId="0" borderId="20" xfId="4" applyBorder="1" applyAlignment="1">
      <alignment horizontal="center" vertical="center" wrapText="1"/>
    </xf>
    <xf numFmtId="0" fontId="33" fillId="0" borderId="0" xfId="4" applyFont="1" applyFill="1" applyBorder="1" applyAlignment="1">
      <alignment horizontal="center"/>
    </xf>
    <xf numFmtId="0" fontId="34" fillId="0" borderId="0" xfId="4" applyFont="1" applyFill="1" applyBorder="1" applyAlignment="1">
      <alignment horizontal="center"/>
    </xf>
    <xf numFmtId="0" fontId="4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5" fillId="0" borderId="0" xfId="5" applyFont="1" applyBorder="1" applyAlignment="1">
      <alignment horizontal="center"/>
    </xf>
    <xf numFmtId="3" fontId="15" fillId="4" borderId="49" xfId="25" applyNumberFormat="1" applyFont="1" applyFill="1" applyBorder="1" applyAlignment="1">
      <alignment horizontal="center"/>
    </xf>
    <xf numFmtId="3" fontId="15" fillId="4" borderId="10" xfId="25" applyNumberFormat="1" applyFont="1" applyFill="1" applyBorder="1" applyAlignment="1">
      <alignment horizontal="center"/>
    </xf>
    <xf numFmtId="3" fontId="12" fillId="2" borderId="45" xfId="25" applyNumberFormat="1" applyFont="1" applyFill="1" applyBorder="1" applyAlignment="1">
      <alignment horizontal="center"/>
    </xf>
    <xf numFmtId="3" fontId="12" fillId="2" borderId="13" xfId="25" applyNumberFormat="1" applyFont="1" applyFill="1" applyBorder="1" applyAlignment="1">
      <alignment horizontal="center"/>
    </xf>
    <xf numFmtId="0" fontId="12" fillId="9" borderId="2" xfId="54" applyFont="1" applyFill="1" applyBorder="1" applyAlignment="1">
      <alignment horizontal="center" vertical="center" wrapText="1"/>
    </xf>
    <xf numFmtId="0" fontId="12" fillId="9" borderId="4" xfId="54" applyFont="1" applyFill="1" applyBorder="1" applyAlignment="1">
      <alignment horizontal="center" vertical="center" wrapText="1"/>
    </xf>
    <xf numFmtId="3" fontId="15" fillId="4" borderId="47" xfId="25" applyNumberFormat="1" applyFont="1" applyFill="1" applyBorder="1" applyAlignment="1">
      <alignment horizontal="center"/>
    </xf>
    <xf numFmtId="3" fontId="15" fillId="4" borderId="7" xfId="25" applyNumberFormat="1" applyFont="1" applyFill="1" applyBorder="1" applyAlignment="1">
      <alignment horizontal="center"/>
    </xf>
    <xf numFmtId="3" fontId="15" fillId="4" borderId="48" xfId="25" applyNumberFormat="1" applyFont="1" applyFill="1" applyBorder="1" applyAlignment="1">
      <alignment horizontal="center"/>
    </xf>
    <xf numFmtId="3" fontId="15" fillId="4" borderId="26" xfId="25" applyNumberFormat="1" applyFont="1" applyFill="1" applyBorder="1" applyAlignment="1">
      <alignment horizontal="center"/>
    </xf>
    <xf numFmtId="3" fontId="15" fillId="0" borderId="49" xfId="3" applyNumberFormat="1" applyFont="1" applyFill="1" applyBorder="1" applyAlignment="1">
      <alignment horizontal="center"/>
    </xf>
    <xf numFmtId="3" fontId="15" fillId="0" borderId="10" xfId="3" applyNumberFormat="1" applyFont="1" applyFill="1" applyBorder="1" applyAlignment="1">
      <alignment horizontal="center"/>
    </xf>
    <xf numFmtId="3" fontId="12" fillId="2" borderId="45" xfId="0" applyNumberFormat="1" applyFont="1" applyFill="1" applyBorder="1" applyAlignment="1">
      <alignment horizontal="center"/>
    </xf>
    <xf numFmtId="3" fontId="12" fillId="2" borderId="13" xfId="0" applyNumberFormat="1" applyFont="1" applyFill="1" applyBorder="1" applyAlignment="1">
      <alignment horizontal="center"/>
    </xf>
    <xf numFmtId="3" fontId="8" fillId="4" borderId="47" xfId="25" applyNumberFormat="1" applyFont="1" applyFill="1" applyBorder="1" applyAlignment="1">
      <alignment horizontal="center"/>
    </xf>
    <xf numFmtId="3" fontId="8" fillId="4" borderId="7" xfId="25" applyNumberFormat="1" applyFont="1" applyFill="1" applyBorder="1" applyAlignment="1">
      <alignment horizontal="center"/>
    </xf>
    <xf numFmtId="3" fontId="8" fillId="4" borderId="48" xfId="25" applyNumberFormat="1" applyFont="1" applyFill="1" applyBorder="1" applyAlignment="1">
      <alignment horizontal="center"/>
    </xf>
    <xf numFmtId="3" fontId="8" fillId="4" borderId="26" xfId="25" applyNumberFormat="1" applyFont="1" applyFill="1" applyBorder="1" applyAlignment="1">
      <alignment horizontal="center"/>
    </xf>
    <xf numFmtId="3" fontId="8" fillId="4" borderId="49" xfId="25" applyNumberFormat="1" applyFont="1" applyFill="1" applyBorder="1" applyAlignment="1">
      <alignment horizontal="center"/>
    </xf>
    <xf numFmtId="3" fontId="8" fillId="4" borderId="10" xfId="25" applyNumberFormat="1" applyFont="1" applyFill="1" applyBorder="1" applyAlignment="1">
      <alignment horizontal="center"/>
    </xf>
    <xf numFmtId="3" fontId="15" fillId="0" borderId="47" xfId="3" applyNumberFormat="1" applyFont="1" applyFill="1" applyBorder="1" applyAlignment="1">
      <alignment horizontal="center"/>
    </xf>
    <xf numFmtId="3" fontId="15" fillId="0" borderId="7" xfId="3" applyNumberFormat="1" applyFont="1" applyFill="1" applyBorder="1" applyAlignment="1">
      <alignment horizontal="center"/>
    </xf>
    <xf numFmtId="3" fontId="15" fillId="0" borderId="49" xfId="0" applyNumberFormat="1" applyFont="1" applyFill="1" applyBorder="1" applyAlignment="1">
      <alignment horizontal="center"/>
    </xf>
    <xf numFmtId="3" fontId="15" fillId="0" borderId="10" xfId="0" applyNumberFormat="1" applyFont="1" applyFill="1" applyBorder="1" applyAlignment="1">
      <alignment horizontal="center"/>
    </xf>
    <xf numFmtId="3" fontId="8" fillId="12" borderId="49" xfId="25" applyNumberFormat="1" applyFont="1" applyFill="1" applyBorder="1" applyAlignment="1">
      <alignment horizontal="center"/>
    </xf>
    <xf numFmtId="3" fontId="8" fillId="12" borderId="10" xfId="25" applyNumberFormat="1" applyFont="1" applyFill="1" applyBorder="1" applyAlignment="1">
      <alignment horizontal="center"/>
    </xf>
    <xf numFmtId="3" fontId="15" fillId="12" borderId="49" xfId="25" applyNumberFormat="1" applyFont="1" applyFill="1" applyBorder="1" applyAlignment="1">
      <alignment horizontal="center"/>
    </xf>
    <xf numFmtId="3" fontId="15" fillId="12" borderId="10" xfId="25" applyNumberFormat="1" applyFont="1" applyFill="1" applyBorder="1" applyAlignment="1">
      <alignment horizontal="center"/>
    </xf>
    <xf numFmtId="3" fontId="15" fillId="12" borderId="47" xfId="25" applyNumberFormat="1" applyFont="1" applyFill="1" applyBorder="1" applyAlignment="1">
      <alignment horizontal="center"/>
    </xf>
    <xf numFmtId="3" fontId="15" fillId="12" borderId="7" xfId="25" applyNumberFormat="1" applyFont="1" applyFill="1" applyBorder="1" applyAlignment="1">
      <alignment horizontal="center"/>
    </xf>
    <xf numFmtId="3" fontId="8" fillId="12" borderId="49" xfId="0" applyNumberFormat="1" applyFont="1" applyFill="1" applyBorder="1" applyAlignment="1">
      <alignment horizontal="center"/>
    </xf>
    <xf numFmtId="3" fontId="8" fillId="12" borderId="10" xfId="0" applyNumberFormat="1" applyFont="1" applyFill="1" applyBorder="1" applyAlignment="1">
      <alignment horizontal="center"/>
    </xf>
    <xf numFmtId="0" fontId="12" fillId="9" borderId="32" xfId="5" applyFont="1" applyFill="1" applyBorder="1" applyAlignment="1">
      <alignment horizontal="center" vertical="center" wrapText="1"/>
    </xf>
    <xf numFmtId="0" fontId="12" fillId="9" borderId="33" xfId="5" applyFont="1" applyFill="1" applyBorder="1" applyAlignment="1">
      <alignment horizontal="center" vertical="center" wrapText="1"/>
    </xf>
    <xf numFmtId="0" fontId="12" fillId="9" borderId="20" xfId="5" applyFont="1" applyFill="1" applyBorder="1" applyAlignment="1">
      <alignment horizontal="center" vertical="center" wrapText="1"/>
    </xf>
    <xf numFmtId="0" fontId="12" fillId="9" borderId="36" xfId="5" applyFont="1" applyFill="1" applyBorder="1" applyAlignment="1">
      <alignment horizontal="center" vertical="center" wrapText="1"/>
    </xf>
    <xf numFmtId="0" fontId="12" fillId="9" borderId="1" xfId="5" applyFont="1" applyFill="1" applyBorder="1" applyAlignment="1">
      <alignment horizontal="center" vertical="center" wrapText="1"/>
    </xf>
    <xf numFmtId="0" fontId="12" fillId="9" borderId="37" xfId="5" applyFont="1" applyFill="1" applyBorder="1" applyAlignment="1">
      <alignment horizontal="center" vertical="center" wrapText="1"/>
    </xf>
    <xf numFmtId="0" fontId="17" fillId="9" borderId="18" xfId="25" applyFont="1" applyFill="1" applyBorder="1" applyAlignment="1">
      <alignment horizontal="center" vertical="center" wrapText="1"/>
    </xf>
    <xf numFmtId="0" fontId="17" fillId="9" borderId="19" xfId="25" applyFont="1" applyFill="1" applyBorder="1" applyAlignment="1">
      <alignment horizontal="center" vertical="center" wrapText="1"/>
    </xf>
    <xf numFmtId="3" fontId="8" fillId="12" borderId="48" xfId="25" applyNumberFormat="1" applyFont="1" applyFill="1" applyBorder="1" applyAlignment="1">
      <alignment horizontal="center"/>
    </xf>
    <xf numFmtId="3" fontId="8" fillId="12" borderId="26" xfId="25" applyNumberFormat="1" applyFont="1" applyFill="1" applyBorder="1" applyAlignment="1">
      <alignment horizontal="center"/>
    </xf>
    <xf numFmtId="3" fontId="8" fillId="12" borderId="47" xfId="0" applyNumberFormat="1" applyFont="1" applyFill="1" applyBorder="1" applyAlignment="1">
      <alignment horizontal="center"/>
    </xf>
    <xf numFmtId="3" fontId="8" fillId="12" borderId="7" xfId="0" applyNumberFormat="1" applyFont="1" applyFill="1" applyBorder="1" applyAlignment="1">
      <alignment horizontal="center"/>
    </xf>
    <xf numFmtId="3" fontId="8" fillId="12" borderId="48" xfId="0" applyNumberFormat="1" applyFont="1" applyFill="1" applyBorder="1" applyAlignment="1">
      <alignment horizontal="center"/>
    </xf>
    <xf numFmtId="3" fontId="8" fillId="12" borderId="26" xfId="0" applyNumberFormat="1" applyFont="1" applyFill="1" applyBorder="1" applyAlignment="1">
      <alignment horizontal="center"/>
    </xf>
    <xf numFmtId="0" fontId="6" fillId="0" borderId="1" xfId="25" applyFont="1" applyFill="1" applyBorder="1" applyAlignment="1">
      <alignment horizontal="left" vertical="center"/>
    </xf>
    <xf numFmtId="3" fontId="8" fillId="12" borderId="47" xfId="25" applyNumberFormat="1" applyFont="1" applyFill="1" applyBorder="1" applyAlignment="1">
      <alignment horizontal="center"/>
    </xf>
    <xf numFmtId="3" fontId="8" fillId="12" borderId="7" xfId="25" applyNumberFormat="1" applyFont="1" applyFill="1" applyBorder="1" applyAlignment="1">
      <alignment horizontal="center"/>
    </xf>
    <xf numFmtId="0" fontId="12" fillId="6" borderId="45" xfId="5" applyFont="1" applyFill="1" applyBorder="1" applyAlignment="1">
      <alignment horizontal="left" indent="1"/>
    </xf>
    <xf numFmtId="0" fontId="17" fillId="6" borderId="46" xfId="25" applyFont="1" applyFill="1" applyBorder="1" applyAlignment="1">
      <alignment horizontal="left" indent="1"/>
    </xf>
    <xf numFmtId="0" fontId="15" fillId="0" borderId="13" xfId="25" applyFont="1" applyBorder="1" applyAlignment="1">
      <alignment horizontal="left" indent="1"/>
    </xf>
    <xf numFmtId="0" fontId="12" fillId="9" borderId="2" xfId="5" applyFont="1" applyFill="1" applyBorder="1" applyAlignment="1">
      <alignment horizontal="left" vertical="center" indent="1"/>
    </xf>
    <xf numFmtId="0" fontId="12" fillId="9" borderId="3" xfId="5" applyFont="1" applyFill="1" applyBorder="1" applyAlignment="1">
      <alignment horizontal="left" vertical="center" indent="1"/>
    </xf>
    <xf numFmtId="0" fontId="12" fillId="9" borderId="4" xfId="5" applyFont="1" applyFill="1" applyBorder="1" applyAlignment="1">
      <alignment horizontal="left" vertical="center" indent="1"/>
    </xf>
    <xf numFmtId="3" fontId="15" fillId="0" borderId="47" xfId="0" applyNumberFormat="1" applyFont="1" applyFill="1" applyBorder="1" applyAlignment="1">
      <alignment horizontal="center"/>
    </xf>
    <xf numFmtId="3" fontId="15" fillId="0" borderId="7" xfId="0" applyNumberFormat="1" applyFont="1" applyFill="1" applyBorder="1" applyAlignment="1">
      <alignment horizontal="center"/>
    </xf>
    <xf numFmtId="0" fontId="15" fillId="0" borderId="49" xfId="5" applyFont="1" applyFill="1" applyBorder="1" applyAlignment="1">
      <alignment horizontal="left"/>
    </xf>
    <xf numFmtId="0" fontId="15" fillId="0" borderId="51" xfId="5" applyFont="1" applyFill="1" applyBorder="1" applyAlignment="1">
      <alignment horizontal="left"/>
    </xf>
    <xf numFmtId="0" fontId="15" fillId="0" borderId="10" xfId="5" applyFont="1" applyFill="1" applyBorder="1" applyAlignment="1">
      <alignment horizontal="left"/>
    </xf>
    <xf numFmtId="0" fontId="15" fillId="0" borderId="47" xfId="5" applyFont="1" applyFill="1" applyBorder="1" applyAlignment="1">
      <alignment horizontal="left"/>
    </xf>
    <xf numFmtId="0" fontId="15" fillId="0" borderId="50" xfId="5" applyFont="1" applyFill="1" applyBorder="1" applyAlignment="1">
      <alignment horizontal="left"/>
    </xf>
    <xf numFmtId="0" fontId="15" fillId="0" borderId="7" xfId="5" applyFont="1" applyFill="1" applyBorder="1" applyAlignment="1">
      <alignment horizontal="left"/>
    </xf>
    <xf numFmtId="0" fontId="12" fillId="2" borderId="45" xfId="5" applyFont="1" applyFill="1" applyBorder="1" applyAlignment="1">
      <alignment horizontal="left" indent="2"/>
    </xf>
    <xf numFmtId="0" fontId="12" fillId="2" borderId="46" xfId="5" applyFont="1" applyFill="1" applyBorder="1" applyAlignment="1">
      <alignment horizontal="left" indent="2"/>
    </xf>
    <xf numFmtId="0" fontId="12" fillId="2" borderId="13" xfId="5" applyFont="1" applyFill="1" applyBorder="1" applyAlignment="1">
      <alignment horizontal="left" indent="2"/>
    </xf>
    <xf numFmtId="0" fontId="12" fillId="0" borderId="33" xfId="5" applyFont="1" applyFill="1" applyBorder="1" applyAlignment="1">
      <alignment horizontal="left"/>
    </xf>
    <xf numFmtId="0" fontId="12" fillId="2" borderId="45" xfId="5" applyFont="1" applyFill="1" applyBorder="1" applyAlignment="1"/>
    <xf numFmtId="0" fontId="12" fillId="2" borderId="46" xfId="5" applyFont="1" applyFill="1" applyBorder="1" applyAlignment="1"/>
    <xf numFmtId="0" fontId="12" fillId="2" borderId="13" xfId="5" applyFont="1" applyFill="1" applyBorder="1" applyAlignment="1"/>
    <xf numFmtId="3" fontId="12" fillId="2" borderId="45" xfId="3" applyNumberFormat="1" applyFont="1" applyFill="1" applyBorder="1" applyAlignment="1">
      <alignment horizontal="center"/>
    </xf>
    <xf numFmtId="3" fontId="12" fillId="2" borderId="13" xfId="3" applyNumberFormat="1" applyFont="1" applyFill="1" applyBorder="1" applyAlignment="1">
      <alignment horizontal="center"/>
    </xf>
    <xf numFmtId="0" fontId="4" fillId="0" borderId="0" xfId="25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1" xfId="5" applyBorder="1" applyAlignment="1">
      <alignment horizontal="right" vertical="center" wrapText="1"/>
    </xf>
  </cellXfs>
  <cellStyles count="68">
    <cellStyle name="Normálna" xfId="0" builtinId="0"/>
    <cellStyle name="Normálna 10" xfId="6"/>
    <cellStyle name="Normálna 10 2" xfId="7"/>
    <cellStyle name="Normálna 10 2 2" xfId="8"/>
    <cellStyle name="Normálna 10 2 2 2" xfId="9"/>
    <cellStyle name="Normálna 10 2 2_PRÍJMY 2020-22rozpis" xfId="10"/>
    <cellStyle name="Normálna 10 2 3" xfId="11"/>
    <cellStyle name="Normálna 10 2 3 2" xfId="12"/>
    <cellStyle name="Normálna 10 2 3 2 2" xfId="13"/>
    <cellStyle name="Normálna 10 2 3 2 3" xfId="14"/>
    <cellStyle name="Normálna 10 2 3 2_PRÍJMY 2020-22rozpis" xfId="15"/>
    <cellStyle name="Normálna 10 2 3 3" xfId="16"/>
    <cellStyle name="Normálna 10 2 3_PRÍJMY 2020-22rozpis" xfId="17"/>
    <cellStyle name="Normálna 10 2 4" xfId="18"/>
    <cellStyle name="Normálna 10 2_PRÍJMY 2020-22rozpis" xfId="19"/>
    <cellStyle name="Normálna 10 3" xfId="20"/>
    <cellStyle name="Normálna 10_PRÍJMY 2020-22rozpis" xfId="21"/>
    <cellStyle name="Normálna 11" xfId="22"/>
    <cellStyle name="Normálna 11 2" xfId="23"/>
    <cellStyle name="Normálna 11_PRÍJMY 2020-22rozpis" xfId="24"/>
    <cellStyle name="Normálna 12" xfId="25"/>
    <cellStyle name="Normálna 12 2" xfId="26"/>
    <cellStyle name="Normálna 12_PRÍJMY 2020-22rozpis" xfId="27"/>
    <cellStyle name="Normálna 13" xfId="28"/>
    <cellStyle name="Normálna 13 2" xfId="29"/>
    <cellStyle name="Normálna 13_PRÍJMY 2020-22rozpis" xfId="30"/>
    <cellStyle name="Normálna 14" xfId="31"/>
    <cellStyle name="Normálna 15" xfId="32"/>
    <cellStyle name="Normálna 2" xfId="1"/>
    <cellStyle name="Normálna 2 2" xfId="3"/>
    <cellStyle name="Normálna 3" xfId="33"/>
    <cellStyle name="Normálna 3 2" xfId="34"/>
    <cellStyle name="Normálna 3 2 2" xfId="4"/>
    <cellStyle name="Normálna 4" xfId="35"/>
    <cellStyle name="Normálna 5" xfId="36"/>
    <cellStyle name="Normálna 6" xfId="37"/>
    <cellStyle name="Normálna 6 2" xfId="38"/>
    <cellStyle name="Normálna 6 2 2" xfId="39"/>
    <cellStyle name="Normálna 6 2_PRÍJMY 2020-22rozpis" xfId="40"/>
    <cellStyle name="Normálna 6 3" xfId="41"/>
    <cellStyle name="Normálna 6_PRÍJMY 2020-22rozpis" xfId="42"/>
    <cellStyle name="Normálna 7" xfId="43"/>
    <cellStyle name="Normálna 7 2" xfId="44"/>
    <cellStyle name="Normálna 7_PRÍJMY 2020-22rozpis" xfId="45"/>
    <cellStyle name="Normálna 8" xfId="46"/>
    <cellStyle name="Normálna 8 2" xfId="47"/>
    <cellStyle name="Normálna 8_PRÍJMY 2020-22rozpis" xfId="48"/>
    <cellStyle name="Normálna 9" xfId="49"/>
    <cellStyle name="Normálna 9 2" xfId="50"/>
    <cellStyle name="Normálna 9_PRÍJMY 2020-22rozpis" xfId="51"/>
    <cellStyle name="normálne 2" xfId="52"/>
    <cellStyle name="normální_Plnenie rozpočtu k 31 12 2008-ez" xfId="53"/>
    <cellStyle name="normální_Rozdel prvkov" xfId="5"/>
    <cellStyle name="normální_Rozdel prvkov 2 2" xfId="54"/>
    <cellStyle name="normální_úprava sept2010MZz 2 2" xfId="2"/>
    <cellStyle name="Percentá 2" xfId="55"/>
    <cellStyle name="Percentá 2 2" xfId="56"/>
    <cellStyle name="Percentá 2 3" xfId="57"/>
    <cellStyle name="Percentá 2 4" xfId="58"/>
    <cellStyle name="Percentá 2 4 2" xfId="59"/>
    <cellStyle name="Percentá 2 5" xfId="60"/>
    <cellStyle name="Percentá 2 6" xfId="61"/>
    <cellStyle name="Poznámka 2" xfId="62"/>
    <cellStyle name="Poznámka 2 2" xfId="63"/>
    <cellStyle name="Poznámka 3" xfId="64"/>
    <cellStyle name="Poznámka 4" xfId="65"/>
    <cellStyle name="Poznámka 4 2" xfId="66"/>
    <cellStyle name="Poznámka 5" xfId="67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9"/>
  <sheetViews>
    <sheetView tabSelected="1" topLeftCell="A28" zoomScale="70" zoomScaleNormal="70" workbookViewId="0">
      <selection activeCell="K39" sqref="K39"/>
    </sheetView>
  </sheetViews>
  <sheetFormatPr defaultColWidth="9.140625" defaultRowHeight="12.75" x14ac:dyDescent="0.2"/>
  <cols>
    <col min="1" max="1" width="1.85546875" style="1" customWidth="1"/>
    <col min="2" max="2" width="60.7109375" style="1" customWidth="1"/>
    <col min="3" max="9" width="12.7109375" style="1" customWidth="1"/>
    <col min="10" max="16384" width="9.140625" style="1"/>
  </cols>
  <sheetData>
    <row r="1" spans="2:9" ht="21.95" customHeight="1" x14ac:dyDescent="0.2">
      <c r="B1" s="569" t="s">
        <v>266</v>
      </c>
      <c r="C1" s="569"/>
      <c r="D1" s="569"/>
      <c r="E1" s="569"/>
      <c r="F1" s="569"/>
      <c r="G1" s="569"/>
      <c r="H1" s="569"/>
      <c r="I1" s="301"/>
    </row>
    <row r="2" spans="2:9" ht="21.95" customHeight="1" x14ac:dyDescent="0.2">
      <c r="B2" s="567" t="s">
        <v>245</v>
      </c>
      <c r="C2" s="567"/>
      <c r="D2" s="567"/>
      <c r="E2" s="567"/>
      <c r="F2" s="567"/>
      <c r="G2" s="567"/>
      <c r="H2" s="567"/>
      <c r="I2" s="302"/>
    </row>
    <row r="3" spans="2:9" ht="30" customHeight="1" thickBot="1" x14ac:dyDescent="0.25">
      <c r="B3" s="568"/>
      <c r="C3" s="568"/>
      <c r="D3" s="568"/>
      <c r="E3" s="568"/>
      <c r="F3" s="263"/>
      <c r="G3" s="20"/>
      <c r="I3" s="20" t="s">
        <v>28</v>
      </c>
    </row>
    <row r="4" spans="2:9" ht="40.15" customHeight="1" thickBot="1" x14ac:dyDescent="0.25">
      <c r="B4" s="2" t="s">
        <v>0</v>
      </c>
      <c r="C4" s="299" t="s">
        <v>267</v>
      </c>
      <c r="D4" s="299" t="s">
        <v>272</v>
      </c>
      <c r="E4" s="300" t="s">
        <v>1</v>
      </c>
      <c r="F4" s="300" t="s">
        <v>273</v>
      </c>
      <c r="G4" s="300" t="s">
        <v>278</v>
      </c>
      <c r="H4" s="300" t="s">
        <v>283</v>
      </c>
      <c r="I4" s="300" t="s">
        <v>284</v>
      </c>
    </row>
    <row r="5" spans="2:9" ht="24" customHeight="1" x14ac:dyDescent="0.2">
      <c r="B5" s="4" t="s">
        <v>2</v>
      </c>
      <c r="C5" s="230">
        <f>SUM(C6+C17+C29+C50)</f>
        <v>37896036</v>
      </c>
      <c r="D5" s="264">
        <f>SUM(D6+D17+D29+D50)</f>
        <v>42162459</v>
      </c>
      <c r="E5" s="5">
        <f t="shared" ref="E5" si="0">SUM(E6+E17+E29+E50)</f>
        <v>41346280</v>
      </c>
      <c r="F5" s="224">
        <f>SUM(F6+F17+F29+F50)</f>
        <v>43053495</v>
      </c>
      <c r="G5" s="5">
        <f t="shared" ref="G5" si="1">SUM(G6+G17+G29+G50)</f>
        <v>44839496</v>
      </c>
      <c r="H5" s="5">
        <f t="shared" ref="H5" si="2">SUM(H6+H17+H29+H50)</f>
        <v>46081880.409999996</v>
      </c>
      <c r="I5" s="5">
        <f t="shared" ref="I5" si="3">SUM(I6+I17+I29+I50)</f>
        <v>47341094.654600002</v>
      </c>
    </row>
    <row r="6" spans="2:9" ht="19.899999999999999" customHeight="1" x14ac:dyDescent="0.2">
      <c r="B6" s="6" t="s">
        <v>3</v>
      </c>
      <c r="C6" s="231">
        <f>SUM(C8+C9+C11+C12+C13+C14+C15+C16)</f>
        <v>22022196</v>
      </c>
      <c r="D6" s="266">
        <f>SUM(D8+D9+D11+D12+D13+D14+D15+D16)</f>
        <v>23948177</v>
      </c>
      <c r="E6" s="305">
        <f t="shared" ref="E6:F6" si="4">SUM(E8+E9+E11+E12+E13+E14+E15+E16)</f>
        <v>23289437</v>
      </c>
      <c r="F6" s="306">
        <f t="shared" si="4"/>
        <v>24059292</v>
      </c>
      <c r="G6" s="7">
        <f t="shared" ref="G6" si="5">SUM(G8+G9+G11+G12+G13+G14+G15+G16)</f>
        <v>25274563</v>
      </c>
      <c r="H6" s="7">
        <f t="shared" ref="H6" si="6">SUM(H8+H9+H11+H12+H13+H14+H15+H16)</f>
        <v>26681437.41</v>
      </c>
      <c r="I6" s="7">
        <f t="shared" ref="I6" si="7">SUM(I8+I9+I11+I12+I13+I14+I15+I16)</f>
        <v>27932151.654600002</v>
      </c>
    </row>
    <row r="7" spans="2:9" ht="16.149999999999999" customHeight="1" x14ac:dyDescent="0.25">
      <c r="B7" s="8" t="s">
        <v>4</v>
      </c>
      <c r="C7" s="232"/>
      <c r="D7" s="267"/>
      <c r="E7" s="307"/>
      <c r="F7" s="308"/>
      <c r="G7" s="9"/>
      <c r="H7" s="9"/>
      <c r="I7" s="9"/>
    </row>
    <row r="8" spans="2:9" ht="16.149999999999999" customHeight="1" x14ac:dyDescent="0.25">
      <c r="B8" s="8" t="s">
        <v>5</v>
      </c>
      <c r="C8" s="232">
        <v>157355</v>
      </c>
      <c r="D8" s="267">
        <v>155190</v>
      </c>
      <c r="E8" s="307">
        <v>156000</v>
      </c>
      <c r="F8" s="308">
        <v>156000</v>
      </c>
      <c r="G8" s="9">
        <v>151000</v>
      </c>
      <c r="H8" s="9">
        <v>151000</v>
      </c>
      <c r="I8" s="9">
        <v>151000</v>
      </c>
    </row>
    <row r="9" spans="2:9" ht="16.149999999999999" customHeight="1" x14ac:dyDescent="0.2">
      <c r="B9" s="8" t="s">
        <v>6</v>
      </c>
      <c r="C9" s="232">
        <v>558026</v>
      </c>
      <c r="D9" s="267">
        <v>601579</v>
      </c>
      <c r="E9" s="307">
        <v>530000</v>
      </c>
      <c r="F9" s="308">
        <v>530000</v>
      </c>
      <c r="G9" s="9">
        <v>550000</v>
      </c>
      <c r="H9" s="9">
        <v>550000</v>
      </c>
      <c r="I9" s="9">
        <v>550000</v>
      </c>
    </row>
    <row r="10" spans="2:9" ht="16.149999999999999" customHeight="1" x14ac:dyDescent="0.2">
      <c r="B10" s="8" t="s">
        <v>7</v>
      </c>
      <c r="C10" s="232">
        <v>509572</v>
      </c>
      <c r="D10" s="267">
        <v>570880</v>
      </c>
      <c r="E10" s="307">
        <v>500000</v>
      </c>
      <c r="F10" s="308">
        <v>500000</v>
      </c>
      <c r="G10" s="9">
        <v>500000</v>
      </c>
      <c r="H10" s="9">
        <v>500000</v>
      </c>
      <c r="I10" s="9">
        <v>500000</v>
      </c>
    </row>
    <row r="11" spans="2:9" ht="16.149999999999999" customHeight="1" x14ac:dyDescent="0.2">
      <c r="B11" s="8" t="s">
        <v>8</v>
      </c>
      <c r="C11" s="232">
        <v>3828</v>
      </c>
      <c r="D11" s="267">
        <v>3851</v>
      </c>
      <c r="E11" s="307">
        <v>4000</v>
      </c>
      <c r="F11" s="308">
        <v>2000</v>
      </c>
      <c r="G11" s="9">
        <v>1500</v>
      </c>
      <c r="H11" s="9">
        <v>1500</v>
      </c>
      <c r="I11" s="9">
        <v>1500</v>
      </c>
    </row>
    <row r="12" spans="2:9" ht="16.149999999999999" customHeight="1" x14ac:dyDescent="0.2">
      <c r="B12" s="8" t="s">
        <v>9</v>
      </c>
      <c r="C12" s="232">
        <v>9211</v>
      </c>
      <c r="D12" s="267">
        <v>7601</v>
      </c>
      <c r="E12" s="307">
        <v>8000</v>
      </c>
      <c r="F12" s="308">
        <v>8000</v>
      </c>
      <c r="G12" s="9">
        <v>8500</v>
      </c>
      <c r="H12" s="9">
        <v>8500</v>
      </c>
      <c r="I12" s="9">
        <v>8500</v>
      </c>
    </row>
    <row r="13" spans="2:9" ht="16.149999999999999" customHeight="1" x14ac:dyDescent="0.2">
      <c r="B13" s="8" t="s">
        <v>10</v>
      </c>
      <c r="C13" s="232">
        <v>16712270</v>
      </c>
      <c r="D13" s="267">
        <v>18687696</v>
      </c>
      <c r="E13" s="307">
        <v>18340568</v>
      </c>
      <c r="F13" s="308">
        <v>17223292</v>
      </c>
      <c r="G13" s="9">
        <v>17451063</v>
      </c>
      <c r="H13" s="9">
        <v>18672637.41</v>
      </c>
      <c r="I13" s="9">
        <v>19792995.654600002</v>
      </c>
    </row>
    <row r="14" spans="2:9" ht="16.149999999999999" customHeight="1" x14ac:dyDescent="0.2">
      <c r="B14" s="8" t="s">
        <v>11</v>
      </c>
      <c r="C14" s="232">
        <v>3524415</v>
      </c>
      <c r="D14" s="267">
        <v>3574055</v>
      </c>
      <c r="E14" s="307">
        <v>3500869</v>
      </c>
      <c r="F14" s="308">
        <v>5390000</v>
      </c>
      <c r="G14" s="9">
        <v>6390000</v>
      </c>
      <c r="H14" s="9">
        <v>6517800</v>
      </c>
      <c r="I14" s="9">
        <v>6648156</v>
      </c>
    </row>
    <row r="15" spans="2:9" ht="16.149999999999999" customHeight="1" x14ac:dyDescent="0.2">
      <c r="B15" s="8" t="s">
        <v>12</v>
      </c>
      <c r="C15" s="232">
        <v>766685</v>
      </c>
      <c r="D15" s="267">
        <v>722498</v>
      </c>
      <c r="E15" s="307">
        <v>750000</v>
      </c>
      <c r="F15" s="308">
        <v>750000</v>
      </c>
      <c r="G15" s="9">
        <v>722500</v>
      </c>
      <c r="H15" s="9">
        <v>780000</v>
      </c>
      <c r="I15" s="9">
        <v>780000</v>
      </c>
    </row>
    <row r="16" spans="2:9" ht="16.149999999999999" customHeight="1" x14ac:dyDescent="0.25">
      <c r="B16" s="265" t="s">
        <v>274</v>
      </c>
      <c r="C16" s="232">
        <v>290406</v>
      </c>
      <c r="D16" s="267">
        <v>195707</v>
      </c>
      <c r="E16" s="307"/>
      <c r="F16" s="308"/>
      <c r="G16" s="9"/>
      <c r="H16" s="9"/>
      <c r="I16" s="9"/>
    </row>
    <row r="17" spans="2:9" ht="19.899999999999999" customHeight="1" x14ac:dyDescent="0.2">
      <c r="B17" s="6" t="s">
        <v>13</v>
      </c>
      <c r="C17" s="231">
        <f>SUM(C18:C25)</f>
        <v>3023768</v>
      </c>
      <c r="D17" s="266">
        <f t="shared" ref="D17" si="8">SUM(D18:D25)</f>
        <v>2912500</v>
      </c>
      <c r="E17" s="305">
        <f t="shared" ref="E17" si="9">SUM(E18:E25)</f>
        <v>3029387</v>
      </c>
      <c r="F17" s="306">
        <f>SUM(F18:F26)</f>
        <v>3530667</v>
      </c>
      <c r="G17" s="7">
        <f t="shared" ref="G17:I17" si="10">SUM(G28+G26+G25+G24+G23+G22+G21+G20+G19+G18)</f>
        <v>4856443</v>
      </c>
      <c r="H17" s="7">
        <f t="shared" si="10"/>
        <v>4854343</v>
      </c>
      <c r="I17" s="7">
        <f t="shared" si="10"/>
        <v>4854343</v>
      </c>
    </row>
    <row r="18" spans="2:9" ht="16.149999999999999" customHeight="1" x14ac:dyDescent="0.2">
      <c r="B18" s="10" t="s">
        <v>14</v>
      </c>
      <c r="C18" s="232">
        <v>202284</v>
      </c>
      <c r="D18" s="267">
        <v>143261</v>
      </c>
      <c r="E18" s="307">
        <v>180000</v>
      </c>
      <c r="F18" s="308">
        <v>180000</v>
      </c>
      <c r="G18" s="9">
        <v>180000</v>
      </c>
      <c r="H18" s="9">
        <v>180000</v>
      </c>
      <c r="I18" s="9">
        <v>180000</v>
      </c>
    </row>
    <row r="19" spans="2:9" ht="16.149999999999999" customHeight="1" x14ac:dyDescent="0.2">
      <c r="B19" s="10" t="s">
        <v>15</v>
      </c>
      <c r="C19" s="232">
        <v>1273724</v>
      </c>
      <c r="D19" s="267">
        <v>1331295</v>
      </c>
      <c r="E19" s="307">
        <v>1350000</v>
      </c>
      <c r="F19" s="308">
        <v>1350000</v>
      </c>
      <c r="G19" s="9">
        <v>1350000</v>
      </c>
      <c r="H19" s="9">
        <v>1350000</v>
      </c>
      <c r="I19" s="9">
        <v>1350000</v>
      </c>
    </row>
    <row r="20" spans="2:9" ht="16.149999999999999" customHeight="1" x14ac:dyDescent="0.2">
      <c r="B20" s="10" t="s">
        <v>16</v>
      </c>
      <c r="C20" s="232">
        <v>197551</v>
      </c>
      <c r="D20" s="267">
        <v>213364</v>
      </c>
      <c r="E20" s="307">
        <v>210207</v>
      </c>
      <c r="F20" s="308">
        <v>210207</v>
      </c>
      <c r="G20" s="9">
        <v>210207</v>
      </c>
      <c r="H20" s="9">
        <v>210207</v>
      </c>
      <c r="I20" s="9">
        <v>210207</v>
      </c>
    </row>
    <row r="21" spans="2:9" ht="16.149999999999999" customHeight="1" x14ac:dyDescent="0.2">
      <c r="B21" s="10" t="s">
        <v>17</v>
      </c>
      <c r="C21" s="232">
        <v>316485</v>
      </c>
      <c r="D21" s="267">
        <v>323374</v>
      </c>
      <c r="E21" s="307">
        <v>300000</v>
      </c>
      <c r="F21" s="308">
        <v>300000</v>
      </c>
      <c r="G21" s="9">
        <v>300000</v>
      </c>
      <c r="H21" s="9">
        <v>300000</v>
      </c>
      <c r="I21" s="9">
        <v>300000</v>
      </c>
    </row>
    <row r="22" spans="2:9" ht="16.149999999999999" customHeight="1" x14ac:dyDescent="0.2">
      <c r="B22" s="10" t="s">
        <v>18</v>
      </c>
      <c r="C22" s="232">
        <v>494236</v>
      </c>
      <c r="D22" s="267">
        <v>467122</v>
      </c>
      <c r="E22" s="307">
        <v>488800</v>
      </c>
      <c r="F22" s="308">
        <v>488800</v>
      </c>
      <c r="G22" s="9">
        <v>488800</v>
      </c>
      <c r="H22" s="9">
        <v>488800</v>
      </c>
      <c r="I22" s="9">
        <v>488800</v>
      </c>
    </row>
    <row r="23" spans="2:9" ht="16.149999999999999" customHeight="1" x14ac:dyDescent="0.2">
      <c r="B23" s="10" t="s">
        <v>19</v>
      </c>
      <c r="C23" s="232">
        <v>156636</v>
      </c>
      <c r="D23" s="267">
        <v>129964</v>
      </c>
      <c r="E23" s="307">
        <v>235970</v>
      </c>
      <c r="F23" s="308">
        <v>122823</v>
      </c>
      <c r="G23" s="9">
        <v>476470</v>
      </c>
      <c r="H23" s="9">
        <v>476370</v>
      </c>
      <c r="I23" s="9">
        <v>476370</v>
      </c>
    </row>
    <row r="24" spans="2:9" ht="16.149999999999999" customHeight="1" x14ac:dyDescent="0.2">
      <c r="B24" s="10" t="s">
        <v>20</v>
      </c>
      <c r="C24" s="232">
        <v>13129</v>
      </c>
      <c r="D24" s="267">
        <v>16033</v>
      </c>
      <c r="E24" s="307">
        <v>10000</v>
      </c>
      <c r="F24" s="308">
        <v>10000</v>
      </c>
      <c r="G24" s="9">
        <v>10000</v>
      </c>
      <c r="H24" s="9">
        <v>10000</v>
      </c>
      <c r="I24" s="9">
        <v>10000</v>
      </c>
    </row>
    <row r="25" spans="2:9" ht="16.149999999999999" customHeight="1" x14ac:dyDescent="0.2">
      <c r="B25" s="10" t="s">
        <v>21</v>
      </c>
      <c r="C25" s="232">
        <v>369723</v>
      </c>
      <c r="D25" s="267">
        <v>288087</v>
      </c>
      <c r="E25" s="307">
        <v>254410</v>
      </c>
      <c r="F25" s="308">
        <v>200730</v>
      </c>
      <c r="G25" s="9">
        <v>159100</v>
      </c>
      <c r="H25" s="9">
        <v>157100</v>
      </c>
      <c r="I25" s="9">
        <v>157100</v>
      </c>
    </row>
    <row r="26" spans="2:9" ht="16.149999999999999" customHeight="1" x14ac:dyDescent="0.2">
      <c r="B26" s="10" t="s">
        <v>22</v>
      </c>
      <c r="C26" s="227">
        <v>0</v>
      </c>
      <c r="D26" s="227">
        <v>0</v>
      </c>
      <c r="E26" s="307">
        <v>0</v>
      </c>
      <c r="F26" s="308">
        <v>668107</v>
      </c>
      <c r="G26" s="9">
        <v>1633866</v>
      </c>
      <c r="H26" s="9">
        <v>1633866</v>
      </c>
      <c r="I26" s="9">
        <v>1633866</v>
      </c>
    </row>
    <row r="27" spans="2:9" ht="16.149999999999999" customHeight="1" x14ac:dyDescent="0.2">
      <c r="B27" s="8" t="s">
        <v>41</v>
      </c>
      <c r="C27" s="226">
        <v>0</v>
      </c>
      <c r="D27" s="226">
        <v>0</v>
      </c>
      <c r="E27" s="307">
        <v>0</v>
      </c>
      <c r="F27" s="307"/>
      <c r="G27" s="9">
        <v>562800</v>
      </c>
      <c r="H27" s="9">
        <v>562800</v>
      </c>
      <c r="I27" s="9">
        <v>562800</v>
      </c>
    </row>
    <row r="28" spans="2:9" ht="16.149999999999999" customHeight="1" x14ac:dyDescent="0.2">
      <c r="B28" s="8" t="s">
        <v>282</v>
      </c>
      <c r="C28" s="226"/>
      <c r="D28" s="226"/>
      <c r="E28" s="307"/>
      <c r="F28" s="307"/>
      <c r="G28" s="9">
        <v>48000</v>
      </c>
      <c r="H28" s="9">
        <v>48000</v>
      </c>
      <c r="I28" s="9">
        <v>48000</v>
      </c>
    </row>
    <row r="29" spans="2:9" ht="19.899999999999999" customHeight="1" x14ac:dyDescent="0.25">
      <c r="B29" s="11" t="s">
        <v>23</v>
      </c>
      <c r="C29" s="233">
        <f>SUM(C30+C48+C49)</f>
        <v>9408054</v>
      </c>
      <c r="D29" s="268">
        <f>SUM(D30+D48+D49)</f>
        <v>11846972</v>
      </c>
      <c r="E29" s="309">
        <f t="shared" ref="E29:F29" si="11">SUM(E30+E48+E49)</f>
        <v>11971675</v>
      </c>
      <c r="F29" s="310">
        <f t="shared" si="11"/>
        <v>13556605</v>
      </c>
      <c r="G29" s="12">
        <f>SUM(G30+G48+G49)</f>
        <v>12808508</v>
      </c>
      <c r="H29" s="12">
        <f t="shared" ref="H29:I29" si="12">SUM(H30+H48+H49)</f>
        <v>12657803</v>
      </c>
      <c r="I29" s="12">
        <f t="shared" si="12"/>
        <v>12657803</v>
      </c>
    </row>
    <row r="30" spans="2:9" ht="16.149999999999999" customHeight="1" x14ac:dyDescent="0.2">
      <c r="B30" s="10" t="s">
        <v>24</v>
      </c>
      <c r="C30" s="232">
        <f t="shared" ref="C30" si="13">SUM(C31+C32+C33+C40+C41+C42+C43+C44+C45+C46+C47)</f>
        <v>9336853</v>
      </c>
      <c r="D30" s="267">
        <f t="shared" ref="D30" si="14">SUM(D31+D32+D33+D40+D41+D42+D43+D44+D45+D46+D47)</f>
        <v>11697052</v>
      </c>
      <c r="E30" s="307">
        <f t="shared" ref="E30:F30" si="15">SUM(E31+E32+E33+E40+E41+E42+E43+E44+E45+E46+E47)</f>
        <v>11971675</v>
      </c>
      <c r="F30" s="308">
        <f t="shared" si="15"/>
        <v>13430234</v>
      </c>
      <c r="G30" s="9">
        <f t="shared" ref="G30" si="16">SUM(G31+G32+G33+G40+G41+G42+G43+G44+G45+G46+G47)</f>
        <v>12657803</v>
      </c>
      <c r="H30" s="9">
        <f t="shared" ref="H30" si="17">SUM(H31+H32+H33+H40+H41+H42+H43+H44+H45+H46+H47)</f>
        <v>12657803</v>
      </c>
      <c r="I30" s="9">
        <f t="shared" ref="I30" si="18">SUM(I31+I32+I33+I40+I41+I42+I43+I44+I45+I46+I47)</f>
        <v>12657803</v>
      </c>
    </row>
    <row r="31" spans="2:9" ht="16.149999999999999" customHeight="1" x14ac:dyDescent="0.2">
      <c r="B31" s="10" t="s">
        <v>25</v>
      </c>
      <c r="C31" s="232">
        <v>8685931</v>
      </c>
      <c r="D31" s="267">
        <v>10193784</v>
      </c>
      <c r="E31" s="307">
        <v>10042969</v>
      </c>
      <c r="F31" s="308">
        <v>11450844</v>
      </c>
      <c r="G31" s="9">
        <v>10788156</v>
      </c>
      <c r="H31" s="9">
        <v>10788156</v>
      </c>
      <c r="I31" s="9">
        <v>10788156</v>
      </c>
    </row>
    <row r="32" spans="2:9" s="14" customFormat="1" ht="16.149999999999999" customHeight="1" x14ac:dyDescent="0.2">
      <c r="B32" s="8" t="s">
        <v>26</v>
      </c>
      <c r="C32" s="232">
        <v>248733</v>
      </c>
      <c r="D32" s="267">
        <v>286272</v>
      </c>
      <c r="E32" s="307">
        <v>286272</v>
      </c>
      <c r="F32" s="308">
        <v>310128</v>
      </c>
      <c r="G32" s="9">
        <v>310128</v>
      </c>
      <c r="H32" s="9">
        <v>310128</v>
      </c>
      <c r="I32" s="9">
        <v>310128</v>
      </c>
    </row>
    <row r="33" spans="2:9" s="14" customFormat="1" ht="16.149999999999999" customHeight="1" thickBot="1" x14ac:dyDescent="0.25">
      <c r="B33" s="15" t="s">
        <v>27</v>
      </c>
      <c r="C33" s="234">
        <v>32400</v>
      </c>
      <c r="D33" s="269">
        <v>32400</v>
      </c>
      <c r="E33" s="311">
        <v>32400</v>
      </c>
      <c r="F33" s="312">
        <v>32400</v>
      </c>
      <c r="G33" s="16">
        <v>32400</v>
      </c>
      <c r="H33" s="16">
        <v>32400</v>
      </c>
      <c r="I33" s="16">
        <v>32400</v>
      </c>
    </row>
    <row r="34" spans="2:9" s="14" customFormat="1" ht="16.149999999999999" customHeight="1" x14ac:dyDescent="0.2">
      <c r="B34" s="17"/>
      <c r="C34" s="17"/>
      <c r="D34" s="17"/>
      <c r="E34" s="13"/>
      <c r="F34" s="13"/>
      <c r="G34" s="13"/>
      <c r="H34" s="13"/>
      <c r="I34" s="13"/>
    </row>
    <row r="35" spans="2:9" s="14" customFormat="1" ht="16.149999999999999" customHeight="1" x14ac:dyDescent="0.2">
      <c r="B35" s="17"/>
      <c r="C35" s="17"/>
      <c r="D35" s="17"/>
      <c r="E35" s="13"/>
      <c r="F35" s="13"/>
      <c r="G35" s="13"/>
      <c r="H35" s="13"/>
      <c r="I35" s="13"/>
    </row>
    <row r="36" spans="2:9" s="18" customFormat="1" ht="21.95" customHeight="1" x14ac:dyDescent="0.2">
      <c r="B36" s="569" t="s">
        <v>266</v>
      </c>
      <c r="C36" s="569"/>
      <c r="D36" s="569"/>
      <c r="E36" s="569"/>
      <c r="F36" s="569"/>
      <c r="G36" s="569"/>
      <c r="H36" s="569"/>
      <c r="I36" s="301"/>
    </row>
    <row r="37" spans="2:9" ht="21.95" customHeight="1" x14ac:dyDescent="0.2">
      <c r="B37" s="567" t="s">
        <v>245</v>
      </c>
      <c r="C37" s="567"/>
      <c r="D37" s="567"/>
      <c r="E37" s="567"/>
      <c r="F37" s="567"/>
      <c r="G37" s="567"/>
      <c r="H37" s="567"/>
      <c r="I37" s="302"/>
    </row>
    <row r="38" spans="2:9" ht="33" customHeight="1" thickBot="1" x14ac:dyDescent="0.25">
      <c r="B38" s="19"/>
      <c r="C38" s="228"/>
      <c r="D38" s="228"/>
      <c r="F38" s="263"/>
      <c r="G38" s="20"/>
      <c r="I38" s="20" t="s">
        <v>28</v>
      </c>
    </row>
    <row r="39" spans="2:9" ht="50.25" customHeight="1" thickBot="1" x14ac:dyDescent="0.25">
      <c r="B39" s="2" t="s">
        <v>0</v>
      </c>
      <c r="C39" s="299" t="s">
        <v>267</v>
      </c>
      <c r="D39" s="299" t="s">
        <v>272</v>
      </c>
      <c r="E39" s="300" t="s">
        <v>1</v>
      </c>
      <c r="F39" s="300" t="s">
        <v>273</v>
      </c>
      <c r="G39" s="300" t="s">
        <v>278</v>
      </c>
      <c r="H39" s="300" t="s">
        <v>283</v>
      </c>
      <c r="I39" s="300" t="s">
        <v>284</v>
      </c>
    </row>
    <row r="40" spans="2:9" ht="15.4" customHeight="1" x14ac:dyDescent="0.2">
      <c r="B40" s="21" t="s">
        <v>29</v>
      </c>
      <c r="C40" s="235">
        <v>15978</v>
      </c>
      <c r="D40" s="272">
        <v>782226</v>
      </c>
      <c r="E40" s="313">
        <v>1228073</v>
      </c>
      <c r="F40" s="314">
        <v>1228073</v>
      </c>
      <c r="G40" s="319">
        <v>1118330</v>
      </c>
      <c r="H40" s="22">
        <v>1118330</v>
      </c>
      <c r="I40" s="22">
        <v>1118330</v>
      </c>
    </row>
    <row r="41" spans="2:9" ht="15.4" customHeight="1" x14ac:dyDescent="0.2">
      <c r="B41" s="21" t="s">
        <v>30</v>
      </c>
      <c r="C41" s="232">
        <v>114855</v>
      </c>
      <c r="D41" s="267">
        <v>134766</v>
      </c>
      <c r="E41" s="315">
        <v>114541</v>
      </c>
      <c r="F41" s="316">
        <v>150343</v>
      </c>
      <c r="G41" s="23">
        <v>150343</v>
      </c>
      <c r="H41" s="23">
        <v>150343</v>
      </c>
      <c r="I41" s="23">
        <v>150343</v>
      </c>
    </row>
    <row r="42" spans="2:9" ht="15.4" customHeight="1" x14ac:dyDescent="0.2">
      <c r="B42" s="8" t="s">
        <v>31</v>
      </c>
      <c r="C42" s="232">
        <v>4470</v>
      </c>
      <c r="D42" s="267">
        <v>4458</v>
      </c>
      <c r="E42" s="315">
        <v>4458</v>
      </c>
      <c r="F42" s="316">
        <v>4449</v>
      </c>
      <c r="G42" s="23">
        <v>4449</v>
      </c>
      <c r="H42" s="23">
        <v>4449</v>
      </c>
      <c r="I42" s="23">
        <v>4449</v>
      </c>
    </row>
    <row r="43" spans="2:9" ht="15.4" customHeight="1" x14ac:dyDescent="0.25">
      <c r="B43" s="8" t="s">
        <v>32</v>
      </c>
      <c r="C43" s="232">
        <v>125121</v>
      </c>
      <c r="D43" s="267">
        <v>149071</v>
      </c>
      <c r="E43" s="315">
        <v>149071</v>
      </c>
      <c r="F43" s="316">
        <v>135383</v>
      </c>
      <c r="G43" s="23">
        <v>135383</v>
      </c>
      <c r="H43" s="23">
        <v>135383</v>
      </c>
      <c r="I43" s="23">
        <v>135383</v>
      </c>
    </row>
    <row r="44" spans="2:9" ht="15.4" customHeight="1" x14ac:dyDescent="0.2">
      <c r="B44" s="8" t="s">
        <v>33</v>
      </c>
      <c r="C44" s="232">
        <v>23701</v>
      </c>
      <c r="D44" s="267">
        <v>23711</v>
      </c>
      <c r="E44" s="315">
        <v>23711</v>
      </c>
      <c r="F44" s="316">
        <v>23742</v>
      </c>
      <c r="G44" s="23">
        <v>23742</v>
      </c>
      <c r="H44" s="23">
        <v>23742</v>
      </c>
      <c r="I44" s="23">
        <v>23742</v>
      </c>
    </row>
    <row r="45" spans="2:9" ht="15.4" customHeight="1" x14ac:dyDescent="0.2">
      <c r="B45" s="8" t="s">
        <v>34</v>
      </c>
      <c r="C45" s="232">
        <v>44621</v>
      </c>
      <c r="D45" s="267">
        <v>48873</v>
      </c>
      <c r="E45" s="315">
        <v>48873</v>
      </c>
      <c r="F45" s="316">
        <v>53695</v>
      </c>
      <c r="G45" s="23">
        <v>53695</v>
      </c>
      <c r="H45" s="23">
        <v>53695</v>
      </c>
      <c r="I45" s="23">
        <v>53695</v>
      </c>
    </row>
    <row r="46" spans="2:9" ht="15.4" customHeight="1" x14ac:dyDescent="0.2">
      <c r="B46" s="8" t="s">
        <v>35</v>
      </c>
      <c r="C46" s="232">
        <v>34281</v>
      </c>
      <c r="D46" s="267">
        <v>34237</v>
      </c>
      <c r="E46" s="315">
        <v>34053</v>
      </c>
      <c r="F46" s="316">
        <v>34084</v>
      </c>
      <c r="G46" s="23">
        <v>34084</v>
      </c>
      <c r="H46" s="23">
        <v>34084</v>
      </c>
      <c r="I46" s="23">
        <v>34084</v>
      </c>
    </row>
    <row r="47" spans="2:9" ht="15.4" customHeight="1" x14ac:dyDescent="0.2">
      <c r="B47" s="8" t="s">
        <v>36</v>
      </c>
      <c r="C47" s="232">
        <v>6762</v>
      </c>
      <c r="D47" s="267">
        <v>7254</v>
      </c>
      <c r="E47" s="315">
        <v>7254</v>
      </c>
      <c r="F47" s="316">
        <v>7093</v>
      </c>
      <c r="G47" s="23">
        <v>7093</v>
      </c>
      <c r="H47" s="23">
        <v>7093</v>
      </c>
      <c r="I47" s="23">
        <v>7093</v>
      </c>
    </row>
    <row r="48" spans="2:9" ht="15.4" customHeight="1" x14ac:dyDescent="0.2">
      <c r="B48" s="8" t="s">
        <v>37</v>
      </c>
      <c r="C48" s="232">
        <v>3030</v>
      </c>
      <c r="D48" s="267">
        <v>230</v>
      </c>
      <c r="E48" s="307">
        <v>0</v>
      </c>
      <c r="F48" s="308">
        <v>40000</v>
      </c>
      <c r="G48" s="9">
        <v>0</v>
      </c>
      <c r="H48" s="9">
        <v>0</v>
      </c>
      <c r="I48" s="9">
        <v>0</v>
      </c>
    </row>
    <row r="49" spans="2:9" ht="15.4" customHeight="1" x14ac:dyDescent="0.2">
      <c r="B49" s="24" t="s">
        <v>38</v>
      </c>
      <c r="C49" s="232">
        <v>68171</v>
      </c>
      <c r="D49" s="267">
        <v>149690</v>
      </c>
      <c r="E49" s="307">
        <v>0</v>
      </c>
      <c r="F49" s="308">
        <v>86371</v>
      </c>
      <c r="G49" s="9">
        <v>150705</v>
      </c>
      <c r="H49" s="9">
        <v>0</v>
      </c>
      <c r="I49" s="9">
        <v>0</v>
      </c>
    </row>
    <row r="50" spans="2:9" s="25" customFormat="1" ht="19.899999999999999" customHeight="1" x14ac:dyDescent="0.2">
      <c r="B50" s="6" t="s">
        <v>39</v>
      </c>
      <c r="C50" s="231">
        <f>C51+C53</f>
        <v>3442018</v>
      </c>
      <c r="D50" s="266">
        <f t="shared" ref="D50" si="19">D51+D53</f>
        <v>3454810</v>
      </c>
      <c r="E50" s="305">
        <f t="shared" ref="E50:F50" si="20">E51+E53</f>
        <v>3055781</v>
      </c>
      <c r="F50" s="306">
        <f t="shared" si="20"/>
        <v>1906931</v>
      </c>
      <c r="G50" s="7">
        <f t="shared" ref="G50:I50" si="21">G51+G53</f>
        <v>1899982</v>
      </c>
      <c r="H50" s="7">
        <f t="shared" si="21"/>
        <v>1888297</v>
      </c>
      <c r="I50" s="7">
        <f t="shared" si="21"/>
        <v>1896797</v>
      </c>
    </row>
    <row r="51" spans="2:9" ht="15.4" customHeight="1" x14ac:dyDescent="0.2">
      <c r="B51" s="8" t="s">
        <v>40</v>
      </c>
      <c r="C51" s="232">
        <v>2698212</v>
      </c>
      <c r="D51" s="267">
        <v>2748005</v>
      </c>
      <c r="E51" s="307">
        <v>2388433</v>
      </c>
      <c r="F51" s="308">
        <v>1291662</v>
      </c>
      <c r="G51" s="9">
        <v>1127433</v>
      </c>
      <c r="H51" s="9">
        <v>1127433</v>
      </c>
      <c r="I51" s="9">
        <v>1127433</v>
      </c>
    </row>
    <row r="52" spans="2:9" ht="15.4" customHeight="1" x14ac:dyDescent="0.2">
      <c r="B52" s="8" t="s">
        <v>41</v>
      </c>
      <c r="C52" s="232">
        <v>1346627</v>
      </c>
      <c r="D52" s="267">
        <v>1013579</v>
      </c>
      <c r="E52" s="315">
        <v>638753</v>
      </c>
      <c r="F52" s="316">
        <v>338094</v>
      </c>
      <c r="G52" s="23">
        <v>202827</v>
      </c>
      <c r="H52" s="23">
        <v>202827</v>
      </c>
      <c r="I52" s="23">
        <v>202827</v>
      </c>
    </row>
    <row r="53" spans="2:9" ht="15.4" customHeight="1" x14ac:dyDescent="0.2">
      <c r="B53" s="8" t="s">
        <v>42</v>
      </c>
      <c r="C53" s="236">
        <v>743806</v>
      </c>
      <c r="D53" s="267">
        <v>706805</v>
      </c>
      <c r="E53" s="307">
        <v>667348</v>
      </c>
      <c r="F53" s="308">
        <v>615269</v>
      </c>
      <c r="G53" s="9">
        <v>772549</v>
      </c>
      <c r="H53" s="9">
        <v>760864</v>
      </c>
      <c r="I53" s="9">
        <v>769364</v>
      </c>
    </row>
    <row r="54" spans="2:9" ht="21" customHeight="1" x14ac:dyDescent="0.2">
      <c r="B54" s="26" t="s">
        <v>43</v>
      </c>
      <c r="C54" s="237">
        <f t="shared" ref="C54" si="22">SUM(C56:C59)</f>
        <v>510044</v>
      </c>
      <c r="D54" s="270">
        <f t="shared" ref="D54" si="23">SUM(D56:D59)</f>
        <v>303844</v>
      </c>
      <c r="E54" s="27">
        <f t="shared" ref="E54" si="24">SUM(E56:E59)</f>
        <v>910446</v>
      </c>
      <c r="F54" s="225">
        <f t="shared" ref="F54" si="25">SUM(F56:F59)</f>
        <v>917046</v>
      </c>
      <c r="G54" s="27">
        <f t="shared" ref="G54" si="26">SUM(G56:G59)</f>
        <v>1287720</v>
      </c>
      <c r="H54" s="27">
        <f t="shared" ref="H54" si="27">SUM(H56:H59)</f>
        <v>154400</v>
      </c>
      <c r="I54" s="27">
        <f t="shared" ref="I54" si="28">SUM(I56:I59)</f>
        <v>154400</v>
      </c>
    </row>
    <row r="55" spans="2:9" ht="15.4" customHeight="1" x14ac:dyDescent="0.2">
      <c r="B55" s="10" t="s">
        <v>44</v>
      </c>
      <c r="C55" s="232"/>
      <c r="D55" s="267"/>
      <c r="E55" s="307"/>
      <c r="F55" s="308"/>
      <c r="G55" s="9"/>
      <c r="H55" s="9"/>
      <c r="I55" s="9"/>
    </row>
    <row r="56" spans="2:9" ht="15.4" customHeight="1" x14ac:dyDescent="0.25">
      <c r="B56" s="10" t="s">
        <v>45</v>
      </c>
      <c r="C56" s="232">
        <v>294630</v>
      </c>
      <c r="D56" s="267">
        <v>522</v>
      </c>
      <c r="E56" s="307">
        <v>39200</v>
      </c>
      <c r="F56" s="308">
        <v>40300</v>
      </c>
      <c r="G56" s="9">
        <v>50400</v>
      </c>
      <c r="H56" s="9">
        <v>50400</v>
      </c>
      <c r="I56" s="9">
        <v>50400</v>
      </c>
    </row>
    <row r="57" spans="2:9" ht="15.4" customHeight="1" x14ac:dyDescent="0.25">
      <c r="B57" s="10" t="s">
        <v>46</v>
      </c>
      <c r="C57" s="232">
        <v>35829</v>
      </c>
      <c r="D57" s="267">
        <v>4137</v>
      </c>
      <c r="E57" s="307">
        <v>44000</v>
      </c>
      <c r="F57" s="308">
        <v>45500</v>
      </c>
      <c r="G57" s="9">
        <v>54000</v>
      </c>
      <c r="H57" s="9">
        <v>54000</v>
      </c>
      <c r="I57" s="9">
        <v>54000</v>
      </c>
    </row>
    <row r="58" spans="2:9" ht="15.4" customHeight="1" x14ac:dyDescent="0.2">
      <c r="B58" s="10" t="s">
        <v>47</v>
      </c>
      <c r="C58" s="232">
        <v>10301</v>
      </c>
      <c r="D58" s="267">
        <v>8185</v>
      </c>
      <c r="E58" s="307">
        <v>50000</v>
      </c>
      <c r="F58" s="308">
        <v>50000</v>
      </c>
      <c r="G58" s="9">
        <v>50000</v>
      </c>
      <c r="H58" s="9">
        <v>50000</v>
      </c>
      <c r="I58" s="9">
        <v>50000</v>
      </c>
    </row>
    <row r="59" spans="2:9" ht="15.4" customHeight="1" x14ac:dyDescent="0.2">
      <c r="B59" s="10" t="s">
        <v>48</v>
      </c>
      <c r="C59" s="232">
        <v>169284</v>
      </c>
      <c r="D59" s="267">
        <v>291000</v>
      </c>
      <c r="E59" s="307">
        <v>777246</v>
      </c>
      <c r="F59" s="308">
        <v>781246</v>
      </c>
      <c r="G59" s="9">
        <f>777246+356074</f>
        <v>1133320</v>
      </c>
      <c r="H59" s="9">
        <v>0</v>
      </c>
      <c r="I59" s="9">
        <v>0</v>
      </c>
    </row>
    <row r="60" spans="2:9" ht="21" customHeight="1" x14ac:dyDescent="0.2">
      <c r="B60" s="26" t="s">
        <v>49</v>
      </c>
      <c r="C60" s="237">
        <f>SUM(C61:C68)</f>
        <v>1800394</v>
      </c>
      <c r="D60" s="270">
        <f>SUM(D62:D68)</f>
        <v>1148729</v>
      </c>
      <c r="E60" s="27">
        <f>SUM(E62:E65)</f>
        <v>1709093</v>
      </c>
      <c r="F60" s="27">
        <f>SUM(F61:F68)</f>
        <v>3153890</v>
      </c>
      <c r="G60" s="27">
        <f>SUM(G62:G68)</f>
        <v>5309765</v>
      </c>
      <c r="H60" s="27">
        <f t="shared" ref="H60" si="29">SUM(H62:H65)</f>
        <v>0</v>
      </c>
      <c r="I60" s="27">
        <f t="shared" ref="I60" si="30">SUM(I62:I65)</f>
        <v>0</v>
      </c>
    </row>
    <row r="61" spans="2:9" ht="16.149999999999999" customHeight="1" x14ac:dyDescent="0.2">
      <c r="B61" s="10" t="s">
        <v>50</v>
      </c>
      <c r="C61" s="232"/>
      <c r="D61" s="267"/>
      <c r="E61" s="307"/>
      <c r="F61" s="307"/>
      <c r="G61" s="9"/>
      <c r="H61" s="9"/>
      <c r="I61" s="9"/>
    </row>
    <row r="62" spans="2:9" ht="16.149999999999999" customHeight="1" x14ac:dyDescent="0.2">
      <c r="B62" s="10" t="s">
        <v>51</v>
      </c>
      <c r="C62" s="232">
        <v>0</v>
      </c>
      <c r="D62" s="267">
        <v>5312</v>
      </c>
      <c r="E62" s="307">
        <v>0</v>
      </c>
      <c r="F62" s="307">
        <v>0</v>
      </c>
      <c r="G62" s="9">
        <v>11250</v>
      </c>
      <c r="H62" s="9">
        <v>0</v>
      </c>
      <c r="I62" s="9">
        <v>0</v>
      </c>
    </row>
    <row r="63" spans="2:9" ht="16.149999999999999" customHeight="1" x14ac:dyDescent="0.25">
      <c r="B63" s="10" t="s">
        <v>52</v>
      </c>
      <c r="C63" s="232">
        <v>3047</v>
      </c>
      <c r="D63" s="267">
        <v>0</v>
      </c>
      <c r="E63" s="307">
        <v>0</v>
      </c>
      <c r="F63" s="307">
        <v>0</v>
      </c>
      <c r="G63" s="9">
        <v>2515</v>
      </c>
      <c r="H63" s="9">
        <v>0</v>
      </c>
      <c r="I63" s="9">
        <v>0</v>
      </c>
    </row>
    <row r="64" spans="2:9" ht="16.149999999999999" customHeight="1" x14ac:dyDescent="0.2">
      <c r="B64" s="10" t="s">
        <v>53</v>
      </c>
      <c r="C64" s="232">
        <v>1019980</v>
      </c>
      <c r="D64" s="267">
        <v>628794</v>
      </c>
      <c r="E64" s="307">
        <v>1709093</v>
      </c>
      <c r="F64" s="308">
        <v>2885604</v>
      </c>
      <c r="G64" s="9">
        <v>2600000</v>
      </c>
      <c r="H64" s="9">
        <v>0</v>
      </c>
      <c r="I64" s="9">
        <v>0</v>
      </c>
    </row>
    <row r="65" spans="2:9" ht="16.149999999999999" customHeight="1" x14ac:dyDescent="0.2">
      <c r="B65" s="28" t="s">
        <v>54</v>
      </c>
      <c r="C65" s="238">
        <v>258544</v>
      </c>
      <c r="D65" s="273">
        <v>180987</v>
      </c>
      <c r="E65" s="307">
        <v>0</v>
      </c>
      <c r="F65" s="308">
        <v>268286</v>
      </c>
      <c r="G65" s="9">
        <v>196000</v>
      </c>
      <c r="H65" s="9">
        <v>0</v>
      </c>
      <c r="I65" s="9">
        <v>0</v>
      </c>
    </row>
    <row r="66" spans="2:9" ht="16.149999999999999" customHeight="1" x14ac:dyDescent="0.2">
      <c r="B66" s="28" t="s">
        <v>268</v>
      </c>
      <c r="C66" s="238">
        <v>313460</v>
      </c>
      <c r="D66" s="229">
        <v>0</v>
      </c>
      <c r="E66" s="317">
        <v>0</v>
      </c>
      <c r="F66" s="318">
        <v>0</v>
      </c>
      <c r="G66" s="30">
        <v>2500000</v>
      </c>
      <c r="H66" s="30">
        <v>0</v>
      </c>
      <c r="I66" s="30">
        <v>0</v>
      </c>
    </row>
    <row r="67" spans="2:9" ht="16.149999999999999" customHeight="1" x14ac:dyDescent="0.2">
      <c r="B67" s="28" t="s">
        <v>269</v>
      </c>
      <c r="C67" s="238">
        <v>170429</v>
      </c>
      <c r="D67" s="273">
        <v>186476</v>
      </c>
      <c r="E67" s="317">
        <v>0</v>
      </c>
      <c r="F67" s="318">
        <v>0</v>
      </c>
      <c r="G67" s="30">
        <v>0</v>
      </c>
      <c r="H67" s="30">
        <v>0</v>
      </c>
      <c r="I67" s="30">
        <v>0</v>
      </c>
    </row>
    <row r="68" spans="2:9" ht="16.149999999999999" customHeight="1" x14ac:dyDescent="0.2">
      <c r="B68" s="29" t="s">
        <v>275</v>
      </c>
      <c r="C68" s="238">
        <v>34934</v>
      </c>
      <c r="D68" s="273">
        <v>147160</v>
      </c>
      <c r="E68" s="317">
        <v>0</v>
      </c>
      <c r="F68" s="317">
        <v>0</v>
      </c>
      <c r="G68" s="30">
        <v>0</v>
      </c>
      <c r="H68" s="30">
        <v>0</v>
      </c>
      <c r="I68" s="30">
        <v>0</v>
      </c>
    </row>
    <row r="69" spans="2:9" ht="23.1" customHeight="1" thickBot="1" x14ac:dyDescent="0.25">
      <c r="B69" s="31" t="s">
        <v>55</v>
      </c>
      <c r="C69" s="239">
        <f t="shared" ref="C69:I69" si="31">SUM(C5+C54+C60)</f>
        <v>40206474</v>
      </c>
      <c r="D69" s="271">
        <f t="shared" si="31"/>
        <v>43615032</v>
      </c>
      <c r="E69" s="32">
        <f t="shared" si="31"/>
        <v>43965819</v>
      </c>
      <c r="F69" s="32">
        <f t="shared" si="31"/>
        <v>47124431</v>
      </c>
      <c r="G69" s="32">
        <f t="shared" si="31"/>
        <v>51436981</v>
      </c>
      <c r="H69" s="32">
        <f t="shared" si="31"/>
        <v>46236280.409999996</v>
      </c>
      <c r="I69" s="32">
        <f t="shared" si="31"/>
        <v>47495494.654600002</v>
      </c>
    </row>
  </sheetData>
  <sheetProtection sheet="1" objects="1" scenarios="1"/>
  <mergeCells count="5">
    <mergeCell ref="B37:H37"/>
    <mergeCell ref="B3:E3"/>
    <mergeCell ref="B1:H1"/>
    <mergeCell ref="B2:H2"/>
    <mergeCell ref="B36:H36"/>
  </mergeCells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6"/>
  <sheetViews>
    <sheetView topLeftCell="A121" zoomScale="70" zoomScaleNormal="70" workbookViewId="0">
      <selection activeCell="Q120" sqref="Q120:R120"/>
    </sheetView>
  </sheetViews>
  <sheetFormatPr defaultColWidth="10.28515625" defaultRowHeight="14.25" x14ac:dyDescent="0.2"/>
  <cols>
    <col min="1" max="3" width="3.7109375" style="33" customWidth="1"/>
    <col min="4" max="4" width="34.28515625" style="33" customWidth="1"/>
    <col min="5" max="5" width="11.7109375" style="33" customWidth="1"/>
    <col min="6" max="6" width="10.28515625" style="33" customWidth="1"/>
    <col min="7" max="7" width="11.7109375" style="33" customWidth="1"/>
    <col min="8" max="8" width="10.28515625" style="33" customWidth="1"/>
    <col min="9" max="9" width="11.7109375" style="33" customWidth="1"/>
    <col min="10" max="10" width="10.28515625" style="33" customWidth="1"/>
    <col min="11" max="11" width="11.7109375" style="33" customWidth="1"/>
    <col min="12" max="12" width="10.28515625" style="33" customWidth="1"/>
    <col min="13" max="13" width="11.7109375" style="33" customWidth="1"/>
    <col min="14" max="14" width="10.7109375" style="33" customWidth="1"/>
    <col min="15" max="15" width="11.7109375" style="33" customWidth="1"/>
    <col min="16" max="16" width="10.28515625" style="33" customWidth="1"/>
    <col min="17" max="17" width="11.7109375" style="33" customWidth="1"/>
    <col min="18" max="18" width="10.28515625" style="33" customWidth="1"/>
    <col min="19" max="16384" width="10.28515625" style="33"/>
  </cols>
  <sheetData>
    <row r="1" spans="1:18" ht="36" customHeight="1" x14ac:dyDescent="0.35">
      <c r="A1" s="570" t="s">
        <v>258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</row>
    <row r="2" spans="1:18" ht="27.75" customHeight="1" x14ac:dyDescent="0.35">
      <c r="A2" s="546"/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</row>
    <row r="3" spans="1:18" ht="47.25" customHeight="1" thickBot="1" x14ac:dyDescent="0.25">
      <c r="A3" s="34"/>
      <c r="B3" s="34"/>
      <c r="C3" s="34"/>
      <c r="D3" s="617"/>
      <c r="E3" s="617"/>
      <c r="F3" s="617"/>
      <c r="G3" s="617"/>
      <c r="H3" s="617"/>
      <c r="I3" s="617"/>
      <c r="J3" s="617"/>
      <c r="K3" s="36"/>
      <c r="L3" s="36"/>
      <c r="M3" s="35"/>
      <c r="N3" s="36"/>
      <c r="O3" s="35"/>
      <c r="P3" s="36"/>
      <c r="Q3" s="653" t="s">
        <v>56</v>
      </c>
      <c r="R3" s="653"/>
    </row>
    <row r="4" spans="1:18" ht="33" customHeight="1" thickBot="1" x14ac:dyDescent="0.25">
      <c r="A4" s="603" t="s">
        <v>57</v>
      </c>
      <c r="B4" s="604"/>
      <c r="C4" s="605"/>
      <c r="D4" s="609" t="s">
        <v>58</v>
      </c>
      <c r="E4" s="575" t="s">
        <v>270</v>
      </c>
      <c r="F4" s="576"/>
      <c r="G4" s="575" t="s">
        <v>276</v>
      </c>
      <c r="H4" s="576"/>
      <c r="I4" s="575" t="s">
        <v>59</v>
      </c>
      <c r="J4" s="576"/>
      <c r="K4" s="575" t="s">
        <v>273</v>
      </c>
      <c r="L4" s="576"/>
      <c r="M4" s="575" t="s">
        <v>278</v>
      </c>
      <c r="N4" s="576"/>
      <c r="O4" s="575" t="s">
        <v>283</v>
      </c>
      <c r="P4" s="576"/>
      <c r="Q4" s="575" t="s">
        <v>284</v>
      </c>
      <c r="R4" s="576"/>
    </row>
    <row r="5" spans="1:18" ht="33" customHeight="1" thickBot="1" x14ac:dyDescent="0.25">
      <c r="A5" s="606"/>
      <c r="B5" s="607"/>
      <c r="C5" s="608"/>
      <c r="D5" s="610"/>
      <c r="E5" s="37" t="s">
        <v>60</v>
      </c>
      <c r="F5" s="38" t="s">
        <v>61</v>
      </c>
      <c r="G5" s="37" t="s">
        <v>60</v>
      </c>
      <c r="H5" s="38" t="s">
        <v>61</v>
      </c>
      <c r="I5" s="37" t="s">
        <v>60</v>
      </c>
      <c r="J5" s="38" t="s">
        <v>61</v>
      </c>
      <c r="K5" s="37" t="s">
        <v>60</v>
      </c>
      <c r="L5" s="38" t="s">
        <v>61</v>
      </c>
      <c r="M5" s="37" t="s">
        <v>60</v>
      </c>
      <c r="N5" s="38" t="s">
        <v>61</v>
      </c>
      <c r="O5" s="37" t="s">
        <v>60</v>
      </c>
      <c r="P5" s="38" t="s">
        <v>61</v>
      </c>
      <c r="Q5" s="37" t="s">
        <v>60</v>
      </c>
      <c r="R5" s="38" t="s">
        <v>61</v>
      </c>
    </row>
    <row r="6" spans="1:18" ht="18" customHeight="1" x14ac:dyDescent="0.25">
      <c r="A6" s="39" t="s">
        <v>62</v>
      </c>
      <c r="B6" s="40"/>
      <c r="C6" s="41"/>
      <c r="D6" s="42" t="s">
        <v>63</v>
      </c>
      <c r="E6" s="79"/>
      <c r="F6" s="80"/>
      <c r="G6" s="79"/>
      <c r="H6" s="80"/>
      <c r="I6" s="79"/>
      <c r="J6" s="80"/>
      <c r="K6" s="79"/>
      <c r="L6" s="80"/>
      <c r="M6" s="79"/>
      <c r="N6" s="80"/>
      <c r="O6" s="43"/>
      <c r="P6" s="44"/>
      <c r="Q6" s="43"/>
      <c r="R6" s="44"/>
    </row>
    <row r="7" spans="1:18" s="51" customFormat="1" ht="18" customHeight="1" x14ac:dyDescent="0.25">
      <c r="A7" s="45"/>
      <c r="B7" s="46">
        <v>1</v>
      </c>
      <c r="C7" s="47"/>
      <c r="D7" s="48" t="s">
        <v>64</v>
      </c>
      <c r="E7" s="241">
        <v>178815</v>
      </c>
      <c r="F7" s="242">
        <v>0</v>
      </c>
      <c r="G7" s="241">
        <v>204271</v>
      </c>
      <c r="H7" s="242">
        <v>0</v>
      </c>
      <c r="I7" s="360">
        <v>392030</v>
      </c>
      <c r="J7" s="361">
        <v>0</v>
      </c>
      <c r="K7" s="360">
        <v>318429</v>
      </c>
      <c r="L7" s="361">
        <v>0</v>
      </c>
      <c r="M7" s="284">
        <v>356030</v>
      </c>
      <c r="N7" s="285">
        <v>205000</v>
      </c>
      <c r="O7" s="49">
        <v>386030</v>
      </c>
      <c r="P7" s="359"/>
      <c r="Q7" s="49">
        <v>386030</v>
      </c>
      <c r="R7" s="359"/>
    </row>
    <row r="8" spans="1:18" s="51" customFormat="1" ht="18" customHeight="1" x14ac:dyDescent="0.25">
      <c r="A8" s="45"/>
      <c r="B8" s="46">
        <v>2</v>
      </c>
      <c r="C8" s="47"/>
      <c r="D8" s="48" t="s">
        <v>65</v>
      </c>
      <c r="E8" s="241"/>
      <c r="F8" s="242"/>
      <c r="G8" s="241"/>
      <c r="H8" s="242"/>
      <c r="I8" s="360"/>
      <c r="J8" s="361"/>
      <c r="K8" s="360"/>
      <c r="L8" s="361"/>
      <c r="M8" s="284"/>
      <c r="N8" s="285"/>
      <c r="O8" s="49"/>
      <c r="P8" s="359"/>
      <c r="Q8" s="49"/>
      <c r="R8" s="359"/>
    </row>
    <row r="9" spans="1:18" s="51" customFormat="1" ht="18" customHeight="1" x14ac:dyDescent="0.25">
      <c r="A9" s="45"/>
      <c r="B9" s="46"/>
      <c r="C9" s="47" t="s">
        <v>62</v>
      </c>
      <c r="D9" s="48" t="s">
        <v>66</v>
      </c>
      <c r="E9" s="241">
        <v>105724</v>
      </c>
      <c r="F9" s="242">
        <v>0</v>
      </c>
      <c r="G9" s="241">
        <v>72873</v>
      </c>
      <c r="H9" s="242">
        <v>0</v>
      </c>
      <c r="I9" s="360">
        <v>87614</v>
      </c>
      <c r="J9" s="361">
        <v>0</v>
      </c>
      <c r="K9" s="360">
        <v>87614</v>
      </c>
      <c r="L9" s="361">
        <v>0</v>
      </c>
      <c r="M9" s="284">
        <v>80044</v>
      </c>
      <c r="N9" s="285"/>
      <c r="O9" s="49">
        <v>80044</v>
      </c>
      <c r="P9" s="359"/>
      <c r="Q9" s="49">
        <v>80044</v>
      </c>
      <c r="R9" s="359"/>
    </row>
    <row r="10" spans="1:18" s="51" customFormat="1" ht="18" customHeight="1" x14ac:dyDescent="0.25">
      <c r="A10" s="45"/>
      <c r="B10" s="46"/>
      <c r="C10" s="47" t="s">
        <v>67</v>
      </c>
      <c r="D10" s="48" t="s">
        <v>68</v>
      </c>
      <c r="E10" s="241">
        <v>46744</v>
      </c>
      <c r="F10" s="242">
        <v>0</v>
      </c>
      <c r="G10" s="241">
        <v>83092</v>
      </c>
      <c r="H10" s="242">
        <v>0</v>
      </c>
      <c r="I10" s="360">
        <v>90440</v>
      </c>
      <c r="J10" s="361">
        <v>0</v>
      </c>
      <c r="K10" s="360">
        <v>90440</v>
      </c>
      <c r="L10" s="361">
        <v>0</v>
      </c>
      <c r="M10" s="284">
        <v>81164</v>
      </c>
      <c r="N10" s="285"/>
      <c r="O10" s="49">
        <v>81164</v>
      </c>
      <c r="P10" s="359"/>
      <c r="Q10" s="49">
        <v>81164</v>
      </c>
      <c r="R10" s="359"/>
    </row>
    <row r="11" spans="1:18" s="51" customFormat="1" ht="18" customHeight="1" x14ac:dyDescent="0.25">
      <c r="A11" s="45"/>
      <c r="B11" s="46"/>
      <c r="C11" s="47" t="s">
        <v>69</v>
      </c>
      <c r="D11" s="48" t="s">
        <v>70</v>
      </c>
      <c r="E11" s="241">
        <v>5015</v>
      </c>
      <c r="F11" s="242">
        <v>0</v>
      </c>
      <c r="G11" s="241">
        <v>2716</v>
      </c>
      <c r="H11" s="242">
        <v>0</v>
      </c>
      <c r="I11" s="360">
        <v>4930</v>
      </c>
      <c r="J11" s="361">
        <v>0</v>
      </c>
      <c r="K11" s="360">
        <v>4930</v>
      </c>
      <c r="L11" s="361">
        <v>0</v>
      </c>
      <c r="M11" s="284">
        <v>2275</v>
      </c>
      <c r="N11" s="285"/>
      <c r="O11" s="49">
        <v>2275</v>
      </c>
      <c r="P11" s="359"/>
      <c r="Q11" s="49">
        <v>2275</v>
      </c>
      <c r="R11" s="359"/>
    </row>
    <row r="12" spans="1:18" s="52" customFormat="1" ht="18" customHeight="1" x14ac:dyDescent="0.25">
      <c r="A12" s="45"/>
      <c r="B12" s="46">
        <v>3</v>
      </c>
      <c r="C12" s="47"/>
      <c r="D12" s="48" t="s">
        <v>71</v>
      </c>
      <c r="E12" s="241">
        <v>52351</v>
      </c>
      <c r="F12" s="242">
        <v>0</v>
      </c>
      <c r="G12" s="241">
        <v>59379</v>
      </c>
      <c r="H12" s="242">
        <v>0</v>
      </c>
      <c r="I12" s="360">
        <v>62353</v>
      </c>
      <c r="J12" s="361">
        <v>0</v>
      </c>
      <c r="K12" s="360">
        <v>62353</v>
      </c>
      <c r="L12" s="361">
        <v>0</v>
      </c>
      <c r="M12" s="284">
        <v>65109</v>
      </c>
      <c r="N12" s="285"/>
      <c r="O12" s="49">
        <v>65109</v>
      </c>
      <c r="P12" s="359"/>
      <c r="Q12" s="49">
        <v>65109</v>
      </c>
      <c r="R12" s="359"/>
    </row>
    <row r="13" spans="1:18" s="51" customFormat="1" ht="18" customHeight="1" x14ac:dyDescent="0.25">
      <c r="A13" s="45"/>
      <c r="B13" s="46">
        <v>4</v>
      </c>
      <c r="C13" s="47"/>
      <c r="D13" s="48" t="s">
        <v>72</v>
      </c>
      <c r="E13" s="241">
        <v>3430</v>
      </c>
      <c r="F13" s="242">
        <v>0</v>
      </c>
      <c r="G13" s="241">
        <v>1275</v>
      </c>
      <c r="H13" s="242">
        <v>0</v>
      </c>
      <c r="I13" s="360">
        <v>37999</v>
      </c>
      <c r="J13" s="361">
        <v>39150</v>
      </c>
      <c r="K13" s="360">
        <v>37865</v>
      </c>
      <c r="L13" s="361">
        <v>24050</v>
      </c>
      <c r="M13" s="284">
        <v>194100</v>
      </c>
      <c r="N13" s="285"/>
      <c r="O13" s="49">
        <v>80800</v>
      </c>
      <c r="P13" s="359"/>
      <c r="Q13" s="49">
        <v>11000</v>
      </c>
      <c r="R13" s="359"/>
    </row>
    <row r="14" spans="1:18" ht="18" customHeight="1" x14ac:dyDescent="0.25">
      <c r="A14" s="45"/>
      <c r="B14" s="46">
        <v>5</v>
      </c>
      <c r="C14" s="47"/>
      <c r="D14" s="48" t="s">
        <v>73</v>
      </c>
      <c r="E14" s="241">
        <v>288725</v>
      </c>
      <c r="F14" s="242">
        <v>0</v>
      </c>
      <c r="G14" s="241">
        <v>213846</v>
      </c>
      <c r="H14" s="242">
        <v>0</v>
      </c>
      <c r="I14" s="360">
        <v>200000</v>
      </c>
      <c r="J14" s="361">
        <v>0</v>
      </c>
      <c r="K14" s="360">
        <v>180000</v>
      </c>
      <c r="L14" s="361">
        <v>0</v>
      </c>
      <c r="M14" s="284">
        <v>286876</v>
      </c>
      <c r="N14" s="285"/>
      <c r="O14" s="49">
        <v>302232</v>
      </c>
      <c r="P14" s="359"/>
      <c r="Q14" s="49">
        <v>304510</v>
      </c>
      <c r="R14" s="359"/>
    </row>
    <row r="15" spans="1:18" ht="18" customHeight="1" x14ac:dyDescent="0.25">
      <c r="A15" s="53" t="s">
        <v>62</v>
      </c>
      <c r="B15" s="54"/>
      <c r="C15" s="55"/>
      <c r="D15" s="56" t="s">
        <v>74</v>
      </c>
      <c r="E15" s="243">
        <f t="shared" ref="E15:F15" si="0">SUM(E6:E14)</f>
        <v>680804</v>
      </c>
      <c r="F15" s="244">
        <f t="shared" si="0"/>
        <v>0</v>
      </c>
      <c r="G15" s="243">
        <f t="shared" ref="G15:H15" si="1">SUM(G6:G14)</f>
        <v>637452</v>
      </c>
      <c r="H15" s="244">
        <f t="shared" si="1"/>
        <v>0</v>
      </c>
      <c r="I15" s="243">
        <f t="shared" ref="I15:J15" si="2">SUM(I6:I14)</f>
        <v>875366</v>
      </c>
      <c r="J15" s="244">
        <f t="shared" si="2"/>
        <v>39150</v>
      </c>
      <c r="K15" s="243">
        <f t="shared" ref="K15:L15" si="3">SUM(K6:K14)</f>
        <v>781631</v>
      </c>
      <c r="L15" s="244">
        <f t="shared" si="3"/>
        <v>24050</v>
      </c>
      <c r="M15" s="243">
        <f t="shared" ref="M15:N15" si="4">SUM(M6:M14)</f>
        <v>1065598</v>
      </c>
      <c r="N15" s="244">
        <f t="shared" si="4"/>
        <v>205000</v>
      </c>
      <c r="O15" s="57">
        <f t="shared" ref="O15:P15" si="5">SUM(O6:O14)</f>
        <v>997654</v>
      </c>
      <c r="P15" s="58">
        <f t="shared" si="5"/>
        <v>0</v>
      </c>
      <c r="Q15" s="57">
        <f t="shared" ref="Q15:R15" si="6">SUM(Q6:Q14)</f>
        <v>930132</v>
      </c>
      <c r="R15" s="58">
        <f t="shared" si="6"/>
        <v>0</v>
      </c>
    </row>
    <row r="16" spans="1:18" ht="18" customHeight="1" x14ac:dyDescent="0.25">
      <c r="A16" s="59" t="s">
        <v>67</v>
      </c>
      <c r="B16" s="60"/>
      <c r="C16" s="61"/>
      <c r="D16" s="62" t="s">
        <v>75</v>
      </c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63"/>
      <c r="P16" s="64"/>
      <c r="Q16" s="63"/>
      <c r="R16" s="64"/>
    </row>
    <row r="17" spans="1:18" ht="18" customHeight="1" x14ac:dyDescent="0.25">
      <c r="A17" s="45"/>
      <c r="B17" s="46">
        <v>1</v>
      </c>
      <c r="C17" s="47"/>
      <c r="D17" s="48" t="s">
        <v>76</v>
      </c>
      <c r="E17" s="241">
        <v>186448</v>
      </c>
      <c r="F17" s="242">
        <v>6188</v>
      </c>
      <c r="G17" s="241">
        <v>120877</v>
      </c>
      <c r="H17" s="242">
        <v>7598</v>
      </c>
      <c r="I17" s="360">
        <v>185000</v>
      </c>
      <c r="J17" s="361">
        <v>53000</v>
      </c>
      <c r="K17" s="360">
        <v>227880</v>
      </c>
      <c r="L17" s="361">
        <v>68000</v>
      </c>
      <c r="M17" s="284">
        <v>207220</v>
      </c>
      <c r="N17" s="285">
        <v>33000</v>
      </c>
      <c r="O17" s="49">
        <v>210273</v>
      </c>
      <c r="P17" s="359">
        <v>10000</v>
      </c>
      <c r="Q17" s="49">
        <v>263020</v>
      </c>
      <c r="R17" s="359">
        <v>23000</v>
      </c>
    </row>
    <row r="18" spans="1:18" s="65" customFormat="1" ht="18" customHeight="1" x14ac:dyDescent="0.25">
      <c r="A18" s="45"/>
      <c r="B18" s="46">
        <v>2</v>
      </c>
      <c r="C18" s="47"/>
      <c r="D18" s="48" t="s">
        <v>77</v>
      </c>
      <c r="E18" s="241">
        <v>5241762</v>
      </c>
      <c r="F18" s="242">
        <v>31500</v>
      </c>
      <c r="G18" s="241">
        <v>5709938</v>
      </c>
      <c r="H18" s="242">
        <v>8438</v>
      </c>
      <c r="I18" s="360">
        <v>6155957</v>
      </c>
      <c r="J18" s="361">
        <v>0</v>
      </c>
      <c r="K18" s="360">
        <v>7514027</v>
      </c>
      <c r="L18" s="361">
        <v>0</v>
      </c>
      <c r="M18" s="284">
        <v>9023408</v>
      </c>
      <c r="N18" s="285">
        <v>0</v>
      </c>
      <c r="O18" s="49">
        <v>8733408</v>
      </c>
      <c r="P18" s="359">
        <v>0</v>
      </c>
      <c r="Q18" s="49">
        <v>8747888</v>
      </c>
      <c r="R18" s="359">
        <v>0</v>
      </c>
    </row>
    <row r="19" spans="1:18" ht="18" customHeight="1" x14ac:dyDescent="0.25">
      <c r="A19" s="53" t="s">
        <v>67</v>
      </c>
      <c r="B19" s="54"/>
      <c r="C19" s="55"/>
      <c r="D19" s="56" t="s">
        <v>78</v>
      </c>
      <c r="E19" s="243">
        <f t="shared" ref="E19:F19" si="7">SUM(E17:E18)</f>
        <v>5428210</v>
      </c>
      <c r="F19" s="244">
        <f t="shared" si="7"/>
        <v>37688</v>
      </c>
      <c r="G19" s="243">
        <f t="shared" ref="G19:H19" si="8">SUM(G17:G18)</f>
        <v>5830815</v>
      </c>
      <c r="H19" s="244">
        <f t="shared" si="8"/>
        <v>16036</v>
      </c>
      <c r="I19" s="243">
        <f t="shared" ref="I19:J19" si="9">SUM(I17:I18)</f>
        <v>6340957</v>
      </c>
      <c r="J19" s="244">
        <f t="shared" si="9"/>
        <v>53000</v>
      </c>
      <c r="K19" s="243">
        <f t="shared" ref="K19:L19" si="10">SUM(K17:K18)</f>
        <v>7741907</v>
      </c>
      <c r="L19" s="244">
        <f t="shared" si="10"/>
        <v>68000</v>
      </c>
      <c r="M19" s="243">
        <f t="shared" ref="M19:N19" si="11">SUM(M17:M18)</f>
        <v>9230628</v>
      </c>
      <c r="N19" s="244">
        <f t="shared" si="11"/>
        <v>33000</v>
      </c>
      <c r="O19" s="57">
        <f t="shared" ref="O19:P19" si="12">SUM(O17:O18)</f>
        <v>8943681</v>
      </c>
      <c r="P19" s="58">
        <f t="shared" si="12"/>
        <v>10000</v>
      </c>
      <c r="Q19" s="57">
        <f t="shared" ref="Q19:R19" si="13">SUM(Q17:Q18)</f>
        <v>9010908</v>
      </c>
      <c r="R19" s="58">
        <f t="shared" si="13"/>
        <v>23000</v>
      </c>
    </row>
    <row r="20" spans="1:18" ht="18" customHeight="1" x14ac:dyDescent="0.25">
      <c r="A20" s="59" t="s">
        <v>69</v>
      </c>
      <c r="B20" s="60"/>
      <c r="C20" s="61"/>
      <c r="D20" s="62" t="s">
        <v>79</v>
      </c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63"/>
      <c r="P20" s="64"/>
      <c r="Q20" s="63"/>
      <c r="R20" s="64"/>
    </row>
    <row r="21" spans="1:18" ht="18" customHeight="1" x14ac:dyDescent="0.3">
      <c r="A21" s="45"/>
      <c r="B21" s="46">
        <v>1</v>
      </c>
      <c r="C21" s="47"/>
      <c r="D21" s="48" t="s">
        <v>80</v>
      </c>
      <c r="E21" s="241">
        <v>19352</v>
      </c>
      <c r="F21" s="242">
        <v>0</v>
      </c>
      <c r="G21" s="241">
        <v>16285</v>
      </c>
      <c r="H21" s="242">
        <v>0</v>
      </c>
      <c r="I21" s="360">
        <v>18313</v>
      </c>
      <c r="J21" s="361">
        <v>0</v>
      </c>
      <c r="K21" s="360">
        <v>18313</v>
      </c>
      <c r="L21" s="361">
        <v>0</v>
      </c>
      <c r="M21" s="284">
        <v>15887</v>
      </c>
      <c r="N21" s="285"/>
      <c r="O21" s="49">
        <v>15887</v>
      </c>
      <c r="P21" s="359"/>
      <c r="Q21" s="49">
        <v>15887</v>
      </c>
      <c r="R21" s="359"/>
    </row>
    <row r="22" spans="1:18" ht="18" customHeight="1" x14ac:dyDescent="0.25">
      <c r="A22" s="45"/>
      <c r="B22" s="46">
        <v>2</v>
      </c>
      <c r="C22" s="47"/>
      <c r="D22" s="48" t="s">
        <v>81</v>
      </c>
      <c r="E22" s="241">
        <v>5749</v>
      </c>
      <c r="F22" s="242">
        <v>0</v>
      </c>
      <c r="G22" s="241">
        <v>4132</v>
      </c>
      <c r="H22" s="242">
        <v>0</v>
      </c>
      <c r="I22" s="360">
        <v>6476</v>
      </c>
      <c r="J22" s="361">
        <v>0</v>
      </c>
      <c r="K22" s="360">
        <v>6476</v>
      </c>
      <c r="L22" s="361">
        <v>0</v>
      </c>
      <c r="M22" s="284">
        <v>4340</v>
      </c>
      <c r="N22" s="285"/>
      <c r="O22" s="49">
        <v>4340</v>
      </c>
      <c r="P22" s="359"/>
      <c r="Q22" s="49">
        <v>4340</v>
      </c>
      <c r="R22" s="359"/>
    </row>
    <row r="23" spans="1:18" ht="18" customHeight="1" x14ac:dyDescent="0.25">
      <c r="A23" s="45"/>
      <c r="B23" s="46">
        <v>3</v>
      </c>
      <c r="C23" s="47"/>
      <c r="D23" s="48" t="s">
        <v>82</v>
      </c>
      <c r="E23" s="241">
        <v>14449</v>
      </c>
      <c r="F23" s="242">
        <v>0</v>
      </c>
      <c r="G23" s="241">
        <v>16384</v>
      </c>
      <c r="H23" s="242">
        <v>0</v>
      </c>
      <c r="I23" s="360">
        <v>17000</v>
      </c>
      <c r="J23" s="361">
        <v>0</v>
      </c>
      <c r="K23" s="360">
        <v>17000</v>
      </c>
      <c r="L23" s="361">
        <v>0</v>
      </c>
      <c r="M23" s="284">
        <v>17000</v>
      </c>
      <c r="N23" s="285"/>
      <c r="O23" s="49">
        <v>17000</v>
      </c>
      <c r="P23" s="359"/>
      <c r="Q23" s="49">
        <v>17000</v>
      </c>
      <c r="R23" s="359"/>
    </row>
    <row r="24" spans="1:18" ht="18" customHeight="1" x14ac:dyDescent="0.25">
      <c r="A24" s="45"/>
      <c r="B24" s="46">
        <v>4</v>
      </c>
      <c r="C24" s="47"/>
      <c r="D24" s="48" t="s">
        <v>83</v>
      </c>
      <c r="E24" s="241">
        <v>113225</v>
      </c>
      <c r="F24" s="242">
        <v>0</v>
      </c>
      <c r="G24" s="241">
        <v>99534</v>
      </c>
      <c r="H24" s="242">
        <v>8421</v>
      </c>
      <c r="I24" s="360">
        <v>143000</v>
      </c>
      <c r="J24" s="361">
        <v>0</v>
      </c>
      <c r="K24" s="360">
        <v>132767</v>
      </c>
      <c r="L24" s="361">
        <v>0</v>
      </c>
      <c r="M24" s="284">
        <v>153000</v>
      </c>
      <c r="N24" s="285"/>
      <c r="O24" s="49">
        <v>160000</v>
      </c>
      <c r="P24" s="359"/>
      <c r="Q24" s="49">
        <v>160000</v>
      </c>
      <c r="R24" s="359"/>
    </row>
    <row r="25" spans="1:18" s="65" customFormat="1" ht="18" customHeight="1" x14ac:dyDescent="0.25">
      <c r="A25" s="53" t="s">
        <v>69</v>
      </c>
      <c r="B25" s="54"/>
      <c r="C25" s="55"/>
      <c r="D25" s="56" t="s">
        <v>84</v>
      </c>
      <c r="E25" s="243">
        <f t="shared" ref="E25:F25" si="14">SUM(E21:E24)</f>
        <v>152775</v>
      </c>
      <c r="F25" s="244">
        <f t="shared" si="14"/>
        <v>0</v>
      </c>
      <c r="G25" s="243">
        <f t="shared" ref="G25:H25" si="15">SUM(G21:G24)</f>
        <v>136335</v>
      </c>
      <c r="H25" s="244">
        <f t="shared" si="15"/>
        <v>8421</v>
      </c>
      <c r="I25" s="243">
        <f t="shared" ref="I25:J25" si="16">SUM(I21:I24)</f>
        <v>184789</v>
      </c>
      <c r="J25" s="244">
        <f t="shared" si="16"/>
        <v>0</v>
      </c>
      <c r="K25" s="243">
        <f t="shared" ref="K25:L25" si="17">SUM(K21:K24)</f>
        <v>174556</v>
      </c>
      <c r="L25" s="244">
        <f t="shared" si="17"/>
        <v>0</v>
      </c>
      <c r="M25" s="243">
        <f t="shared" ref="M25:N25" si="18">SUM(M21:M24)</f>
        <v>190227</v>
      </c>
      <c r="N25" s="244">
        <f t="shared" si="18"/>
        <v>0</v>
      </c>
      <c r="O25" s="57">
        <f t="shared" ref="O25:P25" si="19">SUM(O21:O24)</f>
        <v>197227</v>
      </c>
      <c r="P25" s="58">
        <f t="shared" si="19"/>
        <v>0</v>
      </c>
      <c r="Q25" s="57">
        <f t="shared" ref="Q25:R25" si="20">SUM(Q21:Q24)</f>
        <v>197227</v>
      </c>
      <c r="R25" s="58">
        <f t="shared" si="20"/>
        <v>0</v>
      </c>
    </row>
    <row r="26" spans="1:18" ht="18" customHeight="1" x14ac:dyDescent="0.25">
      <c r="A26" s="59" t="s">
        <v>85</v>
      </c>
      <c r="B26" s="60"/>
      <c r="C26" s="61"/>
      <c r="D26" s="62" t="s">
        <v>86</v>
      </c>
      <c r="E26" s="245"/>
      <c r="F26" s="246"/>
      <c r="G26" s="245"/>
      <c r="H26" s="246"/>
      <c r="I26" s="245"/>
      <c r="J26" s="246"/>
      <c r="K26" s="245"/>
      <c r="L26" s="246"/>
      <c r="M26" s="245"/>
      <c r="N26" s="246"/>
      <c r="O26" s="63"/>
      <c r="P26" s="64"/>
      <c r="Q26" s="63"/>
      <c r="R26" s="64"/>
    </row>
    <row r="27" spans="1:18" s="51" customFormat="1" ht="18" customHeight="1" x14ac:dyDescent="0.25">
      <c r="A27" s="45"/>
      <c r="B27" s="46">
        <v>1</v>
      </c>
      <c r="C27" s="47"/>
      <c r="D27" s="48" t="s">
        <v>87</v>
      </c>
      <c r="E27" s="241"/>
      <c r="F27" s="242"/>
      <c r="G27" s="241"/>
      <c r="H27" s="242"/>
      <c r="I27" s="360"/>
      <c r="J27" s="361"/>
      <c r="K27" s="360"/>
      <c r="L27" s="361"/>
      <c r="M27" s="284"/>
      <c r="N27" s="285"/>
      <c r="O27" s="49"/>
      <c r="P27" s="359"/>
      <c r="Q27" s="49"/>
      <c r="R27" s="359"/>
    </row>
    <row r="28" spans="1:18" ht="18" customHeight="1" x14ac:dyDescent="0.25">
      <c r="A28" s="45"/>
      <c r="B28" s="46"/>
      <c r="C28" s="47" t="s">
        <v>62</v>
      </c>
      <c r="D28" s="48" t="s">
        <v>88</v>
      </c>
      <c r="E28" s="241">
        <v>1041026</v>
      </c>
      <c r="F28" s="242">
        <v>624331</v>
      </c>
      <c r="G28" s="241">
        <v>784741</v>
      </c>
      <c r="H28" s="242">
        <v>0</v>
      </c>
      <c r="I28" s="360">
        <v>739140</v>
      </c>
      <c r="J28" s="361">
        <v>100000</v>
      </c>
      <c r="K28" s="360">
        <v>327830</v>
      </c>
      <c r="L28" s="361">
        <v>180000</v>
      </c>
      <c r="M28" s="284">
        <v>284200</v>
      </c>
      <c r="N28" s="285">
        <v>200000</v>
      </c>
      <c r="O28" s="49">
        <v>284200</v>
      </c>
      <c r="P28" s="359">
        <v>100000</v>
      </c>
      <c r="Q28" s="49">
        <v>604266</v>
      </c>
      <c r="R28" s="359">
        <v>200000</v>
      </c>
    </row>
    <row r="29" spans="1:18" ht="18" customHeight="1" x14ac:dyDescent="0.25">
      <c r="A29" s="45"/>
      <c r="B29" s="46"/>
      <c r="C29" s="47" t="s">
        <v>67</v>
      </c>
      <c r="D29" s="48" t="s">
        <v>89</v>
      </c>
      <c r="E29" s="241">
        <v>63653</v>
      </c>
      <c r="F29" s="242">
        <v>0</v>
      </c>
      <c r="G29" s="241">
        <v>179381</v>
      </c>
      <c r="H29" s="242">
        <v>14210</v>
      </c>
      <c r="I29" s="360">
        <v>50000</v>
      </c>
      <c r="J29" s="361">
        <v>0</v>
      </c>
      <c r="K29" s="360">
        <v>36400</v>
      </c>
      <c r="L29" s="361">
        <v>0</v>
      </c>
      <c r="M29" s="284">
        <v>29700</v>
      </c>
      <c r="N29" s="285">
        <v>0</v>
      </c>
      <c r="O29" s="49">
        <v>29700</v>
      </c>
      <c r="P29" s="359">
        <v>0</v>
      </c>
      <c r="Q29" s="49">
        <v>29700</v>
      </c>
      <c r="R29" s="359">
        <v>0</v>
      </c>
    </row>
    <row r="30" spans="1:18" ht="18" customHeight="1" x14ac:dyDescent="0.25">
      <c r="A30" s="45"/>
      <c r="B30" s="46"/>
      <c r="C30" s="47" t="s">
        <v>69</v>
      </c>
      <c r="D30" s="48" t="s">
        <v>90</v>
      </c>
      <c r="E30" s="241">
        <v>0</v>
      </c>
      <c r="F30" s="242">
        <v>22993</v>
      </c>
      <c r="G30" s="241">
        <v>0</v>
      </c>
      <c r="H30" s="242">
        <v>0</v>
      </c>
      <c r="I30" s="360">
        <v>15000</v>
      </c>
      <c r="J30" s="361">
        <v>145000</v>
      </c>
      <c r="K30" s="360">
        <v>0</v>
      </c>
      <c r="L30" s="361">
        <v>515000</v>
      </c>
      <c r="M30" s="284">
        <v>0</v>
      </c>
      <c r="N30" s="285">
        <v>260000</v>
      </c>
      <c r="O30" s="49">
        <v>14800</v>
      </c>
      <c r="P30" s="359">
        <v>100000</v>
      </c>
      <c r="Q30" s="49">
        <v>14800</v>
      </c>
      <c r="R30" s="359">
        <v>290000</v>
      </c>
    </row>
    <row r="31" spans="1:18" ht="18" customHeight="1" x14ac:dyDescent="0.25">
      <c r="A31" s="45"/>
      <c r="B31" s="46"/>
      <c r="C31" s="47" t="s">
        <v>85</v>
      </c>
      <c r="D31" s="48" t="s">
        <v>91</v>
      </c>
      <c r="E31" s="241">
        <v>0</v>
      </c>
      <c r="F31" s="242">
        <v>0</v>
      </c>
      <c r="G31" s="241">
        <v>0</v>
      </c>
      <c r="H31" s="242">
        <v>0</v>
      </c>
      <c r="I31" s="360">
        <v>15000</v>
      </c>
      <c r="J31" s="361">
        <v>0</v>
      </c>
      <c r="K31" s="360">
        <v>9000</v>
      </c>
      <c r="L31" s="361">
        <v>0</v>
      </c>
      <c r="M31" s="284">
        <v>12300</v>
      </c>
      <c r="N31" s="285">
        <v>0</v>
      </c>
      <c r="O31" s="49">
        <v>12300</v>
      </c>
      <c r="P31" s="359">
        <v>0</v>
      </c>
      <c r="Q31" s="49">
        <v>12300</v>
      </c>
      <c r="R31" s="359">
        <v>0</v>
      </c>
    </row>
    <row r="32" spans="1:18" ht="18" customHeight="1" x14ac:dyDescent="0.3">
      <c r="A32" s="45"/>
      <c r="B32" s="46"/>
      <c r="C32" s="47" t="s">
        <v>92</v>
      </c>
      <c r="D32" s="48" t="s">
        <v>93</v>
      </c>
      <c r="E32" s="241">
        <v>50</v>
      </c>
      <c r="F32" s="242">
        <v>19215</v>
      </c>
      <c r="G32" s="241">
        <v>14873</v>
      </c>
      <c r="H32" s="242">
        <v>0</v>
      </c>
      <c r="I32" s="360">
        <v>110000</v>
      </c>
      <c r="J32" s="361">
        <v>20000</v>
      </c>
      <c r="K32" s="360">
        <v>74164</v>
      </c>
      <c r="L32" s="361">
        <v>23000</v>
      </c>
      <c r="M32" s="284">
        <v>459150</v>
      </c>
      <c r="N32" s="285">
        <v>0</v>
      </c>
      <c r="O32" s="49">
        <v>449150</v>
      </c>
      <c r="P32" s="359">
        <v>0</v>
      </c>
      <c r="Q32" s="49">
        <v>449150</v>
      </c>
      <c r="R32" s="359">
        <v>175000</v>
      </c>
    </row>
    <row r="33" spans="1:18" ht="18" customHeight="1" thickBot="1" x14ac:dyDescent="0.3">
      <c r="A33" s="67" t="s">
        <v>85</v>
      </c>
      <c r="B33" s="68"/>
      <c r="C33" s="69"/>
      <c r="D33" s="70" t="s">
        <v>94</v>
      </c>
      <c r="E33" s="247">
        <f t="shared" ref="E33:F33" si="21">SUM(E28:E32)</f>
        <v>1104729</v>
      </c>
      <c r="F33" s="248">
        <f t="shared" si="21"/>
        <v>666539</v>
      </c>
      <c r="G33" s="274">
        <f t="shared" ref="G33:H33" si="22">SUM(G28:G32)</f>
        <v>978995</v>
      </c>
      <c r="H33" s="275">
        <f t="shared" si="22"/>
        <v>14210</v>
      </c>
      <c r="I33" s="286">
        <f t="shared" ref="I33:J33" si="23">SUM(I28:I32)</f>
        <v>929140</v>
      </c>
      <c r="J33" s="287">
        <f t="shared" si="23"/>
        <v>265000</v>
      </c>
      <c r="K33" s="274">
        <f t="shared" ref="K33:L33" si="24">SUM(K28:K32)</f>
        <v>447394</v>
      </c>
      <c r="L33" s="275">
        <f t="shared" si="24"/>
        <v>718000</v>
      </c>
      <c r="M33" s="286">
        <f t="shared" ref="M33:N33" si="25">SUM(M28:M32)</f>
        <v>785350</v>
      </c>
      <c r="N33" s="287">
        <f t="shared" si="25"/>
        <v>460000</v>
      </c>
      <c r="O33" s="71">
        <f t="shared" ref="O33:P33" si="26">SUM(O28:O32)</f>
        <v>790150</v>
      </c>
      <c r="P33" s="72">
        <f t="shared" si="26"/>
        <v>200000</v>
      </c>
      <c r="Q33" s="71">
        <f t="shared" ref="Q33:R33" si="27">SUM(Q28:Q32)</f>
        <v>1110216</v>
      </c>
      <c r="R33" s="72">
        <f t="shared" si="27"/>
        <v>665000</v>
      </c>
    </row>
    <row r="34" spans="1:18" s="77" customFormat="1" ht="19.5" customHeight="1" thickTop="1" x14ac:dyDescent="0.3">
      <c r="A34" s="73"/>
      <c r="B34" s="74"/>
      <c r="C34" s="73"/>
      <c r="D34" s="75"/>
      <c r="E34" s="75"/>
      <c r="F34" s="75"/>
      <c r="G34" s="75"/>
      <c r="H34" s="75"/>
      <c r="I34" s="76"/>
      <c r="J34" s="76"/>
      <c r="K34" s="76"/>
      <c r="L34" s="76"/>
      <c r="M34" s="76"/>
      <c r="N34" s="76"/>
      <c r="O34" s="76"/>
      <c r="P34" s="76"/>
      <c r="Q34" s="76"/>
      <c r="R34" s="76"/>
    </row>
    <row r="35" spans="1:18" s="77" customFormat="1" ht="18.75" customHeight="1" x14ac:dyDescent="0.3">
      <c r="A35" s="73"/>
      <c r="B35" s="74"/>
      <c r="C35" s="73"/>
      <c r="D35" s="75"/>
      <c r="E35" s="75"/>
      <c r="F35" s="75"/>
      <c r="G35" s="75"/>
      <c r="H35" s="75"/>
      <c r="I35" s="76"/>
      <c r="J35" s="76"/>
      <c r="K35" s="76"/>
      <c r="L35" s="76"/>
      <c r="M35" s="76"/>
      <c r="N35" s="76"/>
      <c r="O35" s="76"/>
      <c r="P35" s="76"/>
      <c r="Q35" s="76"/>
      <c r="R35" s="76"/>
    </row>
    <row r="36" spans="1:18" s="77" customFormat="1" ht="18.75" customHeight="1" x14ac:dyDescent="0.3">
      <c r="A36" s="73"/>
      <c r="B36" s="74"/>
      <c r="C36" s="73"/>
      <c r="D36" s="75"/>
      <c r="E36" s="75"/>
      <c r="F36" s="75"/>
      <c r="G36" s="75"/>
      <c r="H36" s="75"/>
      <c r="I36" s="76"/>
      <c r="J36" s="76"/>
      <c r="K36" s="76"/>
      <c r="L36" s="76"/>
      <c r="M36" s="76"/>
      <c r="N36" s="76"/>
      <c r="O36" s="76"/>
      <c r="P36" s="76"/>
      <c r="Q36" s="76"/>
      <c r="R36" s="76"/>
    </row>
    <row r="37" spans="1:18" s="77" customFormat="1" ht="18.75" customHeight="1" x14ac:dyDescent="0.3">
      <c r="A37" s="73"/>
      <c r="B37" s="74"/>
      <c r="C37" s="73"/>
      <c r="D37" s="75"/>
      <c r="E37" s="75"/>
      <c r="F37" s="75"/>
      <c r="G37" s="75"/>
      <c r="H37" s="75"/>
      <c r="I37" s="76"/>
      <c r="J37" s="76"/>
      <c r="K37" s="76"/>
      <c r="L37" s="76"/>
      <c r="M37" s="76"/>
      <c r="N37" s="76"/>
      <c r="O37" s="76"/>
      <c r="P37" s="76"/>
      <c r="Q37" s="76"/>
      <c r="R37" s="76"/>
    </row>
    <row r="38" spans="1:18" s="77" customFormat="1" ht="27" customHeight="1" x14ac:dyDescent="0.35">
      <c r="A38" s="570" t="s">
        <v>258</v>
      </c>
      <c r="B38" s="570"/>
      <c r="C38" s="570"/>
      <c r="D38" s="570"/>
      <c r="E38" s="570"/>
      <c r="F38" s="570"/>
      <c r="G38" s="570"/>
      <c r="H38" s="570"/>
      <c r="I38" s="570"/>
      <c r="J38" s="570"/>
      <c r="K38" s="570"/>
      <c r="L38" s="570"/>
      <c r="M38" s="570"/>
      <c r="N38" s="570"/>
      <c r="O38" s="570"/>
      <c r="P38" s="570"/>
      <c r="Q38" s="570"/>
      <c r="R38" s="570"/>
    </row>
    <row r="39" spans="1:18" s="77" customFormat="1" ht="27" customHeight="1" x14ac:dyDescent="0.35">
      <c r="A39" s="551"/>
      <c r="B39" s="551"/>
      <c r="C39" s="551"/>
      <c r="D39" s="551"/>
      <c r="E39" s="551"/>
      <c r="F39" s="551"/>
      <c r="G39" s="551"/>
      <c r="H39" s="551"/>
      <c r="I39" s="551"/>
      <c r="J39" s="551"/>
      <c r="K39" s="551"/>
      <c r="L39" s="551"/>
      <c r="M39" s="551"/>
      <c r="N39" s="551"/>
      <c r="O39" s="551"/>
      <c r="P39" s="551"/>
      <c r="Q39" s="551"/>
      <c r="R39" s="551"/>
    </row>
    <row r="40" spans="1:18" s="77" customFormat="1" ht="29.45" customHeight="1" thickBot="1" x14ac:dyDescent="0.3">
      <c r="A40" s="73"/>
      <c r="B40" s="74"/>
      <c r="C40" s="73"/>
      <c r="D40" s="75"/>
      <c r="E40" s="75"/>
      <c r="F40" s="75"/>
      <c r="G40" s="75"/>
      <c r="H40" s="75"/>
      <c r="I40" s="78"/>
      <c r="J40" s="78"/>
      <c r="K40" s="223"/>
      <c r="L40" s="223"/>
      <c r="M40" s="78"/>
      <c r="N40" s="36"/>
      <c r="O40" s="78"/>
      <c r="P40" s="36"/>
      <c r="Q40" s="653" t="s">
        <v>95</v>
      </c>
      <c r="R40" s="653"/>
    </row>
    <row r="41" spans="1:18" ht="33" customHeight="1" thickBot="1" x14ac:dyDescent="0.25">
      <c r="A41" s="603" t="s">
        <v>57</v>
      </c>
      <c r="B41" s="604"/>
      <c r="C41" s="605"/>
      <c r="D41" s="609" t="s">
        <v>58</v>
      </c>
      <c r="E41" s="575" t="s">
        <v>270</v>
      </c>
      <c r="F41" s="576"/>
      <c r="G41" s="575" t="s">
        <v>277</v>
      </c>
      <c r="H41" s="576"/>
      <c r="I41" s="575" t="s">
        <v>59</v>
      </c>
      <c r="J41" s="576"/>
      <c r="K41" s="575" t="s">
        <v>273</v>
      </c>
      <c r="L41" s="576"/>
      <c r="M41" s="575" t="s">
        <v>278</v>
      </c>
      <c r="N41" s="576"/>
      <c r="O41" s="575" t="s">
        <v>283</v>
      </c>
      <c r="P41" s="576"/>
      <c r="Q41" s="575" t="s">
        <v>284</v>
      </c>
      <c r="R41" s="576"/>
    </row>
    <row r="42" spans="1:18" ht="30" customHeight="1" thickBot="1" x14ac:dyDescent="0.25">
      <c r="A42" s="606"/>
      <c r="B42" s="607"/>
      <c r="C42" s="608"/>
      <c r="D42" s="610"/>
      <c r="E42" s="37" t="s">
        <v>60</v>
      </c>
      <c r="F42" s="38" t="s">
        <v>61</v>
      </c>
      <c r="G42" s="37" t="s">
        <v>60</v>
      </c>
      <c r="H42" s="38" t="s">
        <v>61</v>
      </c>
      <c r="I42" s="37" t="s">
        <v>60</v>
      </c>
      <c r="J42" s="38" t="s">
        <v>61</v>
      </c>
      <c r="K42" s="37" t="s">
        <v>60</v>
      </c>
      <c r="L42" s="38" t="s">
        <v>61</v>
      </c>
      <c r="M42" s="37" t="s">
        <v>60</v>
      </c>
      <c r="N42" s="38" t="s">
        <v>61</v>
      </c>
      <c r="O42" s="37" t="s">
        <v>60</v>
      </c>
      <c r="P42" s="38" t="s">
        <v>61</v>
      </c>
      <c r="Q42" s="37" t="s">
        <v>60</v>
      </c>
      <c r="R42" s="38" t="s">
        <v>61</v>
      </c>
    </row>
    <row r="43" spans="1:18" ht="17.45" customHeight="1" x14ac:dyDescent="0.25">
      <c r="A43" s="39" t="s">
        <v>92</v>
      </c>
      <c r="B43" s="40"/>
      <c r="C43" s="41"/>
      <c r="D43" s="42" t="s">
        <v>96</v>
      </c>
      <c r="E43" s="79"/>
      <c r="F43" s="80"/>
      <c r="G43" s="79"/>
      <c r="H43" s="80"/>
      <c r="I43" s="79"/>
      <c r="J43" s="80"/>
      <c r="K43" s="79"/>
      <c r="L43" s="80"/>
      <c r="M43" s="79"/>
      <c r="N43" s="80"/>
      <c r="O43" s="79"/>
      <c r="P43" s="80"/>
      <c r="Q43" s="79"/>
      <c r="R43" s="80"/>
    </row>
    <row r="44" spans="1:18" s="51" customFormat="1" ht="17.45" customHeight="1" x14ac:dyDescent="0.25">
      <c r="A44" s="45"/>
      <c r="B44" s="46">
        <v>1</v>
      </c>
      <c r="C44" s="47"/>
      <c r="D44" s="48" t="s">
        <v>97</v>
      </c>
      <c r="E44" s="241"/>
      <c r="F44" s="242"/>
      <c r="G44" s="280"/>
      <c r="H44" s="281"/>
      <c r="I44" s="362"/>
      <c r="J44" s="363"/>
      <c r="K44" s="362"/>
      <c r="L44" s="363"/>
      <c r="M44" s="288"/>
      <c r="N44" s="289"/>
      <c r="O44" s="81"/>
      <c r="P44" s="364"/>
      <c r="Q44" s="81"/>
      <c r="R44" s="364"/>
    </row>
    <row r="45" spans="1:18" s="51" customFormat="1" ht="17.45" customHeight="1" x14ac:dyDescent="0.25">
      <c r="A45" s="45"/>
      <c r="B45" s="46"/>
      <c r="C45" s="47" t="s">
        <v>62</v>
      </c>
      <c r="D45" s="48" t="s">
        <v>98</v>
      </c>
      <c r="E45" s="241">
        <v>6851313</v>
      </c>
      <c r="F45" s="242">
        <v>49642</v>
      </c>
      <c r="G45" s="241">
        <v>7731050</v>
      </c>
      <c r="H45" s="242">
        <v>51708</v>
      </c>
      <c r="I45" s="360">
        <v>8271385</v>
      </c>
      <c r="J45" s="361">
        <v>0</v>
      </c>
      <c r="K45" s="360">
        <v>8312479</v>
      </c>
      <c r="L45" s="361">
        <v>27500</v>
      </c>
      <c r="M45" s="284">
        <v>9413137</v>
      </c>
      <c r="N45" s="285">
        <v>32000</v>
      </c>
      <c r="O45" s="49">
        <v>9413137</v>
      </c>
      <c r="P45" s="359">
        <v>0</v>
      </c>
      <c r="Q45" s="49">
        <v>9413137</v>
      </c>
      <c r="R45" s="359">
        <v>0</v>
      </c>
    </row>
    <row r="46" spans="1:18" s="52" customFormat="1" ht="17.45" customHeight="1" x14ac:dyDescent="0.25">
      <c r="A46" s="45"/>
      <c r="B46" s="46"/>
      <c r="C46" s="47" t="s">
        <v>67</v>
      </c>
      <c r="D46" s="48" t="s">
        <v>99</v>
      </c>
      <c r="E46" s="241">
        <v>532303</v>
      </c>
      <c r="F46" s="242">
        <v>0</v>
      </c>
      <c r="G46" s="241">
        <v>622622</v>
      </c>
      <c r="H46" s="242">
        <v>21588</v>
      </c>
      <c r="I46" s="360">
        <v>591100</v>
      </c>
      <c r="J46" s="361">
        <v>0</v>
      </c>
      <c r="K46" s="360">
        <v>460673</v>
      </c>
      <c r="L46" s="361">
        <v>0</v>
      </c>
      <c r="M46" s="284">
        <v>0</v>
      </c>
      <c r="N46" s="285">
        <v>0</v>
      </c>
      <c r="O46" s="49">
        <v>0</v>
      </c>
      <c r="P46" s="359">
        <v>0</v>
      </c>
      <c r="Q46" s="49">
        <v>0</v>
      </c>
      <c r="R46" s="359">
        <v>0</v>
      </c>
    </row>
    <row r="47" spans="1:18" s="51" customFormat="1" ht="17.45" customHeight="1" x14ac:dyDescent="0.25">
      <c r="A47" s="45"/>
      <c r="B47" s="46">
        <v>2</v>
      </c>
      <c r="C47" s="47"/>
      <c r="D47" s="48" t="s">
        <v>100</v>
      </c>
      <c r="E47" s="241"/>
      <c r="F47" s="242"/>
      <c r="G47" s="241"/>
      <c r="H47" s="242"/>
      <c r="I47" s="360"/>
      <c r="J47" s="361"/>
      <c r="K47" s="360"/>
      <c r="L47" s="361"/>
      <c r="M47" s="284"/>
      <c r="N47" s="285"/>
      <c r="O47" s="49"/>
      <c r="P47" s="359"/>
      <c r="Q47" s="49"/>
      <c r="R47" s="359"/>
    </row>
    <row r="48" spans="1:18" s="51" customFormat="1" ht="17.45" customHeight="1" x14ac:dyDescent="0.25">
      <c r="A48" s="45"/>
      <c r="B48" s="46"/>
      <c r="C48" s="47" t="s">
        <v>62</v>
      </c>
      <c r="D48" s="48" t="s">
        <v>101</v>
      </c>
      <c r="E48" s="241">
        <v>894550</v>
      </c>
      <c r="F48" s="242">
        <v>0</v>
      </c>
      <c r="G48" s="241">
        <v>1012349</v>
      </c>
      <c r="H48" s="242">
        <v>0</v>
      </c>
      <c r="I48" s="360">
        <v>1003072</v>
      </c>
      <c r="J48" s="361">
        <v>0</v>
      </c>
      <c r="K48" s="360">
        <v>1187143</v>
      </c>
      <c r="L48" s="361">
        <v>0</v>
      </c>
      <c r="M48" s="284">
        <v>1106017</v>
      </c>
      <c r="N48" s="285"/>
      <c r="O48" s="49">
        <v>1106017</v>
      </c>
      <c r="P48" s="359"/>
      <c r="Q48" s="49">
        <v>1106017</v>
      </c>
      <c r="R48" s="359"/>
    </row>
    <row r="49" spans="1:18" s="51" customFormat="1" ht="17.45" customHeight="1" x14ac:dyDescent="0.25">
      <c r="A49" s="45"/>
      <c r="B49" s="46"/>
      <c r="C49" s="47" t="s">
        <v>67</v>
      </c>
      <c r="D49" s="48" t="s">
        <v>102</v>
      </c>
      <c r="E49" s="241">
        <v>701678</v>
      </c>
      <c r="F49" s="242">
        <v>0</v>
      </c>
      <c r="G49" s="241">
        <v>805366</v>
      </c>
      <c r="H49" s="242">
        <v>0</v>
      </c>
      <c r="I49" s="360">
        <v>815676</v>
      </c>
      <c r="J49" s="361">
        <v>0</v>
      </c>
      <c r="K49" s="360">
        <v>896919</v>
      </c>
      <c r="L49" s="361">
        <v>0</v>
      </c>
      <c r="M49" s="284">
        <v>837867</v>
      </c>
      <c r="N49" s="285"/>
      <c r="O49" s="49">
        <v>837867</v>
      </c>
      <c r="P49" s="359"/>
      <c r="Q49" s="49">
        <v>837867</v>
      </c>
      <c r="R49" s="359"/>
    </row>
    <row r="50" spans="1:18" s="51" customFormat="1" ht="17.45" customHeight="1" x14ac:dyDescent="0.25">
      <c r="A50" s="45"/>
      <c r="B50" s="46"/>
      <c r="C50" s="47" t="s">
        <v>69</v>
      </c>
      <c r="D50" s="48" t="s">
        <v>103</v>
      </c>
      <c r="E50" s="241">
        <v>820329</v>
      </c>
      <c r="F50" s="242">
        <v>0</v>
      </c>
      <c r="G50" s="241">
        <v>926572</v>
      </c>
      <c r="H50" s="242">
        <v>0</v>
      </c>
      <c r="I50" s="360">
        <v>943712</v>
      </c>
      <c r="J50" s="361">
        <v>0</v>
      </c>
      <c r="K50" s="360">
        <v>1094311</v>
      </c>
      <c r="L50" s="361">
        <v>0</v>
      </c>
      <c r="M50" s="284">
        <v>1015698</v>
      </c>
      <c r="N50" s="285"/>
      <c r="O50" s="49">
        <v>1015698</v>
      </c>
      <c r="P50" s="359"/>
      <c r="Q50" s="49">
        <v>1015698</v>
      </c>
      <c r="R50" s="359"/>
    </row>
    <row r="51" spans="1:18" s="51" customFormat="1" ht="17.45" customHeight="1" x14ac:dyDescent="0.25">
      <c r="A51" s="45"/>
      <c r="B51" s="46"/>
      <c r="C51" s="47" t="s">
        <v>85</v>
      </c>
      <c r="D51" s="48" t="s">
        <v>104</v>
      </c>
      <c r="E51" s="241">
        <v>684273</v>
      </c>
      <c r="F51" s="242">
        <v>0</v>
      </c>
      <c r="G51" s="241">
        <v>823723</v>
      </c>
      <c r="H51" s="242">
        <v>0</v>
      </c>
      <c r="I51" s="360">
        <v>826080</v>
      </c>
      <c r="J51" s="361">
        <v>0</v>
      </c>
      <c r="K51" s="360">
        <v>928963</v>
      </c>
      <c r="L51" s="361">
        <v>0</v>
      </c>
      <c r="M51" s="284">
        <v>867312</v>
      </c>
      <c r="N51" s="285"/>
      <c r="O51" s="49">
        <v>867312</v>
      </c>
      <c r="P51" s="359"/>
      <c r="Q51" s="49">
        <v>867312</v>
      </c>
      <c r="R51" s="359"/>
    </row>
    <row r="52" spans="1:18" s="51" customFormat="1" ht="17.45" customHeight="1" x14ac:dyDescent="0.25">
      <c r="A52" s="45"/>
      <c r="B52" s="46"/>
      <c r="C52" s="47" t="s">
        <v>92</v>
      </c>
      <c r="D52" s="48" t="s">
        <v>105</v>
      </c>
      <c r="E52" s="241">
        <v>748999</v>
      </c>
      <c r="F52" s="242">
        <v>0</v>
      </c>
      <c r="G52" s="241">
        <v>890219</v>
      </c>
      <c r="H52" s="242">
        <v>0</v>
      </c>
      <c r="I52" s="360">
        <v>819900</v>
      </c>
      <c r="J52" s="361">
        <v>0</v>
      </c>
      <c r="K52" s="360">
        <v>916614</v>
      </c>
      <c r="L52" s="361">
        <v>0</v>
      </c>
      <c r="M52" s="284">
        <v>868337</v>
      </c>
      <c r="N52" s="285"/>
      <c r="O52" s="49">
        <v>868337</v>
      </c>
      <c r="P52" s="359"/>
      <c r="Q52" s="49">
        <v>868337</v>
      </c>
      <c r="R52" s="359"/>
    </row>
    <row r="53" spans="1:18" s="51" customFormat="1" ht="17.45" customHeight="1" x14ac:dyDescent="0.25">
      <c r="A53" s="45"/>
      <c r="B53" s="46"/>
      <c r="C53" s="47" t="s">
        <v>106</v>
      </c>
      <c r="D53" s="48" t="s">
        <v>107</v>
      </c>
      <c r="E53" s="241">
        <v>704048</v>
      </c>
      <c r="F53" s="242">
        <v>0</v>
      </c>
      <c r="G53" s="241">
        <v>821290</v>
      </c>
      <c r="H53" s="242">
        <v>0</v>
      </c>
      <c r="I53" s="360">
        <v>797392</v>
      </c>
      <c r="J53" s="361">
        <v>0</v>
      </c>
      <c r="K53" s="360">
        <v>934023</v>
      </c>
      <c r="L53" s="361">
        <v>0</v>
      </c>
      <c r="M53" s="284">
        <v>881047</v>
      </c>
      <c r="N53" s="285"/>
      <c r="O53" s="49">
        <v>881047</v>
      </c>
      <c r="P53" s="359"/>
      <c r="Q53" s="49">
        <v>881047</v>
      </c>
      <c r="R53" s="359"/>
    </row>
    <row r="54" spans="1:18" s="51" customFormat="1" ht="17.45" customHeight="1" x14ac:dyDescent="0.25">
      <c r="A54" s="45"/>
      <c r="B54" s="46"/>
      <c r="C54" s="47" t="s">
        <v>108</v>
      </c>
      <c r="D54" s="48" t="s">
        <v>109</v>
      </c>
      <c r="E54" s="241">
        <v>497315</v>
      </c>
      <c r="F54" s="242">
        <v>15997</v>
      </c>
      <c r="G54" s="241">
        <v>583399</v>
      </c>
      <c r="H54" s="242">
        <v>0</v>
      </c>
      <c r="I54" s="360">
        <v>574366</v>
      </c>
      <c r="J54" s="361">
        <v>0</v>
      </c>
      <c r="K54" s="360">
        <v>690451</v>
      </c>
      <c r="L54" s="361">
        <v>0</v>
      </c>
      <c r="M54" s="284">
        <v>616716</v>
      </c>
      <c r="N54" s="285"/>
      <c r="O54" s="49">
        <v>616716</v>
      </c>
      <c r="P54" s="359"/>
      <c r="Q54" s="49">
        <v>616716</v>
      </c>
      <c r="R54" s="359"/>
    </row>
    <row r="55" spans="1:18" s="51" customFormat="1" ht="17.45" customHeight="1" x14ac:dyDescent="0.25">
      <c r="A55" s="45"/>
      <c r="B55" s="46"/>
      <c r="C55" s="47" t="s">
        <v>110</v>
      </c>
      <c r="D55" s="48" t="s">
        <v>111</v>
      </c>
      <c r="E55" s="241">
        <v>1024230</v>
      </c>
      <c r="F55" s="242">
        <v>0</v>
      </c>
      <c r="G55" s="241">
        <v>1132133</v>
      </c>
      <c r="H55" s="242">
        <v>0</v>
      </c>
      <c r="I55" s="360">
        <v>1148605</v>
      </c>
      <c r="J55" s="361">
        <v>0</v>
      </c>
      <c r="K55" s="360">
        <v>1282978</v>
      </c>
      <c r="L55" s="361">
        <v>0</v>
      </c>
      <c r="M55" s="284">
        <v>1218121</v>
      </c>
      <c r="N55" s="285"/>
      <c r="O55" s="49">
        <v>1218121</v>
      </c>
      <c r="P55" s="359"/>
      <c r="Q55" s="49">
        <v>1218121</v>
      </c>
      <c r="R55" s="359"/>
    </row>
    <row r="56" spans="1:18" s="51" customFormat="1" ht="17.45" customHeight="1" x14ac:dyDescent="0.25">
      <c r="A56" s="45"/>
      <c r="B56" s="46"/>
      <c r="C56" s="47" t="s">
        <v>112</v>
      </c>
      <c r="D56" s="48" t="s">
        <v>113</v>
      </c>
      <c r="E56" s="241">
        <v>582660</v>
      </c>
      <c r="F56" s="242">
        <v>10130</v>
      </c>
      <c r="G56" s="241">
        <v>698303</v>
      </c>
      <c r="H56" s="242">
        <v>0</v>
      </c>
      <c r="I56" s="360">
        <v>670291</v>
      </c>
      <c r="J56" s="361">
        <v>0</v>
      </c>
      <c r="K56" s="360">
        <v>819234</v>
      </c>
      <c r="L56" s="361">
        <v>0</v>
      </c>
      <c r="M56" s="284">
        <v>747316</v>
      </c>
      <c r="N56" s="285"/>
      <c r="O56" s="49">
        <v>747316</v>
      </c>
      <c r="P56" s="359"/>
      <c r="Q56" s="49">
        <v>747316</v>
      </c>
      <c r="R56" s="359"/>
    </row>
    <row r="57" spans="1:18" s="51" customFormat="1" ht="17.45" customHeight="1" x14ac:dyDescent="0.25">
      <c r="A57" s="45"/>
      <c r="B57" s="46"/>
      <c r="C57" s="47" t="s">
        <v>114</v>
      </c>
      <c r="D57" s="48" t="s">
        <v>115</v>
      </c>
      <c r="E57" s="241">
        <v>969949</v>
      </c>
      <c r="F57" s="242">
        <v>19085</v>
      </c>
      <c r="G57" s="241">
        <v>1091063</v>
      </c>
      <c r="H57" s="242">
        <v>0</v>
      </c>
      <c r="I57" s="360">
        <v>1097745</v>
      </c>
      <c r="J57" s="361">
        <v>0</v>
      </c>
      <c r="K57" s="360">
        <v>1217970</v>
      </c>
      <c r="L57" s="361">
        <v>0</v>
      </c>
      <c r="M57" s="284">
        <v>1159902</v>
      </c>
      <c r="N57" s="285"/>
      <c r="O57" s="49">
        <v>1159902</v>
      </c>
      <c r="P57" s="359"/>
      <c r="Q57" s="49">
        <v>1159902</v>
      </c>
      <c r="R57" s="359"/>
    </row>
    <row r="58" spans="1:18" s="51" customFormat="1" ht="17.45" customHeight="1" x14ac:dyDescent="0.25">
      <c r="A58" s="45"/>
      <c r="B58" s="46"/>
      <c r="C58" s="47" t="s">
        <v>116</v>
      </c>
      <c r="D58" s="48" t="s">
        <v>117</v>
      </c>
      <c r="E58" s="241">
        <v>946636</v>
      </c>
      <c r="F58" s="242">
        <v>12430</v>
      </c>
      <c r="G58" s="241">
        <v>1224764</v>
      </c>
      <c r="H58" s="242">
        <v>0</v>
      </c>
      <c r="I58" s="360">
        <v>1175613</v>
      </c>
      <c r="J58" s="361">
        <v>0</v>
      </c>
      <c r="K58" s="360">
        <v>1352219</v>
      </c>
      <c r="L58" s="361">
        <v>0</v>
      </c>
      <c r="M58" s="284">
        <v>1275553</v>
      </c>
      <c r="N58" s="285"/>
      <c r="O58" s="49">
        <v>1275553</v>
      </c>
      <c r="P58" s="359"/>
      <c r="Q58" s="49">
        <v>1275553</v>
      </c>
      <c r="R58" s="359"/>
    </row>
    <row r="59" spans="1:18" s="51" customFormat="1" ht="17.45" customHeight="1" x14ac:dyDescent="0.25">
      <c r="A59" s="45"/>
      <c r="B59" s="46">
        <v>3</v>
      </c>
      <c r="C59" s="47"/>
      <c r="D59" s="48" t="s">
        <v>118</v>
      </c>
      <c r="E59" s="241"/>
      <c r="F59" s="242"/>
      <c r="G59" s="241"/>
      <c r="H59" s="242"/>
      <c r="I59" s="360"/>
      <c r="J59" s="361"/>
      <c r="K59" s="360"/>
      <c r="L59" s="361"/>
      <c r="M59" s="284"/>
      <c r="N59" s="285"/>
      <c r="O59" s="49"/>
      <c r="P59" s="359"/>
      <c r="Q59" s="49"/>
      <c r="R59" s="359"/>
    </row>
    <row r="60" spans="1:18" s="51" customFormat="1" ht="17.45" customHeight="1" x14ac:dyDescent="0.25">
      <c r="A60" s="45"/>
      <c r="B60" s="46"/>
      <c r="C60" s="47" t="s">
        <v>62</v>
      </c>
      <c r="D60" s="48" t="s">
        <v>119</v>
      </c>
      <c r="E60" s="241">
        <v>123832</v>
      </c>
      <c r="F60" s="242">
        <v>952938</v>
      </c>
      <c r="G60" s="241">
        <v>205993</v>
      </c>
      <c r="H60" s="242">
        <v>305083</v>
      </c>
      <c r="I60" s="360">
        <v>364851</v>
      </c>
      <c r="J60" s="361">
        <v>1481980</v>
      </c>
      <c r="K60" s="360">
        <v>527831</v>
      </c>
      <c r="L60" s="361">
        <v>1774910</v>
      </c>
      <c r="M60" s="284">
        <v>444650</v>
      </c>
      <c r="N60" s="285">
        <v>1676980</v>
      </c>
      <c r="O60" s="49">
        <v>328400</v>
      </c>
      <c r="P60" s="359">
        <v>455000</v>
      </c>
      <c r="Q60" s="49">
        <v>523900</v>
      </c>
      <c r="R60" s="359">
        <v>545000</v>
      </c>
    </row>
    <row r="61" spans="1:18" s="51" customFormat="1" ht="17.45" customHeight="1" x14ac:dyDescent="0.25">
      <c r="A61" s="45"/>
      <c r="B61" s="46"/>
      <c r="C61" s="47" t="s">
        <v>67</v>
      </c>
      <c r="D61" s="48" t="s">
        <v>120</v>
      </c>
      <c r="E61" s="241">
        <v>1184</v>
      </c>
      <c r="F61" s="249">
        <v>521862</v>
      </c>
      <c r="G61" s="241">
        <v>0</v>
      </c>
      <c r="H61" s="242">
        <v>0</v>
      </c>
      <c r="I61" s="360">
        <v>0</v>
      </c>
      <c r="J61" s="361">
        <v>18740</v>
      </c>
      <c r="K61" s="360">
        <v>0</v>
      </c>
      <c r="L61" s="361">
        <v>18740</v>
      </c>
      <c r="M61" s="284">
        <v>0</v>
      </c>
      <c r="N61" s="285">
        <v>891074</v>
      </c>
      <c r="O61" s="49">
        <v>0</v>
      </c>
      <c r="P61" s="359">
        <v>0</v>
      </c>
      <c r="Q61" s="49">
        <v>0</v>
      </c>
      <c r="R61" s="359">
        <v>0</v>
      </c>
    </row>
    <row r="62" spans="1:18" s="51" customFormat="1" ht="17.45" customHeight="1" x14ac:dyDescent="0.25">
      <c r="A62" s="45"/>
      <c r="B62" s="46">
        <v>4</v>
      </c>
      <c r="C62" s="47"/>
      <c r="D62" s="48" t="s">
        <v>121</v>
      </c>
      <c r="E62" s="241">
        <v>27112</v>
      </c>
      <c r="F62" s="242">
        <v>0</v>
      </c>
      <c r="G62" s="241">
        <v>36117</v>
      </c>
      <c r="H62" s="242">
        <v>0</v>
      </c>
      <c r="I62" s="360">
        <v>225870</v>
      </c>
      <c r="J62" s="361">
        <v>0</v>
      </c>
      <c r="K62" s="360">
        <v>141405</v>
      </c>
      <c r="L62" s="361">
        <v>0</v>
      </c>
      <c r="M62" s="284">
        <v>297831</v>
      </c>
      <c r="N62" s="285"/>
      <c r="O62" s="49">
        <v>297831</v>
      </c>
      <c r="P62" s="359"/>
      <c r="Q62" s="49">
        <v>297831</v>
      </c>
      <c r="R62" s="359"/>
    </row>
    <row r="63" spans="1:18" ht="17.45" customHeight="1" x14ac:dyDescent="0.25">
      <c r="A63" s="45"/>
      <c r="B63" s="46">
        <v>5</v>
      </c>
      <c r="C63" s="47"/>
      <c r="D63" s="48" t="s">
        <v>122</v>
      </c>
      <c r="E63" s="241">
        <v>1627411</v>
      </c>
      <c r="F63" s="242">
        <v>0</v>
      </c>
      <c r="G63" s="241">
        <v>1859777</v>
      </c>
      <c r="H63" s="242">
        <v>0</v>
      </c>
      <c r="I63" s="360">
        <v>2095199</v>
      </c>
      <c r="J63" s="361">
        <v>0</v>
      </c>
      <c r="K63" s="360">
        <v>2275176</v>
      </c>
      <c r="L63" s="361">
        <v>0</v>
      </c>
      <c r="M63" s="284">
        <v>2280470</v>
      </c>
      <c r="N63" s="285"/>
      <c r="O63" s="49">
        <v>2280470</v>
      </c>
      <c r="P63" s="359"/>
      <c r="Q63" s="49">
        <v>2280470</v>
      </c>
      <c r="R63" s="359"/>
    </row>
    <row r="64" spans="1:18" ht="17.45" customHeight="1" x14ac:dyDescent="0.25">
      <c r="A64" s="45"/>
      <c r="B64" s="46">
        <v>6</v>
      </c>
      <c r="C64" s="47"/>
      <c r="D64" s="48" t="s">
        <v>123</v>
      </c>
      <c r="E64" s="241">
        <v>1913069</v>
      </c>
      <c r="F64" s="242">
        <v>24650</v>
      </c>
      <c r="G64" s="241">
        <v>2239359</v>
      </c>
      <c r="H64" s="242">
        <v>24981</v>
      </c>
      <c r="I64" s="360">
        <v>2497590</v>
      </c>
      <c r="J64" s="361">
        <v>0</v>
      </c>
      <c r="K64" s="360">
        <v>2548784</v>
      </c>
      <c r="L64" s="361">
        <v>20000</v>
      </c>
      <c r="M64" s="284">
        <v>2576780</v>
      </c>
      <c r="N64" s="285"/>
      <c r="O64" s="49">
        <v>2576780</v>
      </c>
      <c r="P64" s="359">
        <v>0</v>
      </c>
      <c r="Q64" s="49">
        <v>2576780</v>
      </c>
      <c r="R64" s="359"/>
    </row>
    <row r="65" spans="1:18" ht="17.45" customHeight="1" x14ac:dyDescent="0.25">
      <c r="A65" s="45"/>
      <c r="B65" s="46">
        <v>7</v>
      </c>
      <c r="C65" s="47"/>
      <c r="D65" s="48" t="s">
        <v>124</v>
      </c>
      <c r="E65" s="241">
        <v>4540</v>
      </c>
      <c r="F65" s="242">
        <v>0</v>
      </c>
      <c r="G65" s="241">
        <v>4137</v>
      </c>
      <c r="H65" s="242">
        <v>0</v>
      </c>
      <c r="I65" s="360">
        <v>4570</v>
      </c>
      <c r="J65" s="361">
        <v>0</v>
      </c>
      <c r="K65" s="360">
        <v>4570</v>
      </c>
      <c r="L65" s="361">
        <v>0</v>
      </c>
      <c r="M65" s="284">
        <v>3750</v>
      </c>
      <c r="N65" s="285"/>
      <c r="O65" s="49">
        <v>3750</v>
      </c>
      <c r="P65" s="359"/>
      <c r="Q65" s="49">
        <v>3750</v>
      </c>
      <c r="R65" s="359"/>
    </row>
    <row r="66" spans="1:18" s="83" customFormat="1" ht="17.45" customHeight="1" x14ac:dyDescent="0.25">
      <c r="A66" s="45"/>
      <c r="B66" s="46">
        <v>8</v>
      </c>
      <c r="C66" s="47"/>
      <c r="D66" s="82" t="s">
        <v>125</v>
      </c>
      <c r="E66" s="241">
        <v>10553</v>
      </c>
      <c r="F66" s="242">
        <v>0</v>
      </c>
      <c r="G66" s="241">
        <v>11741</v>
      </c>
      <c r="H66" s="242">
        <v>0</v>
      </c>
      <c r="I66" s="360">
        <v>18000</v>
      </c>
      <c r="J66" s="361">
        <v>0</v>
      </c>
      <c r="K66" s="360">
        <v>10295</v>
      </c>
      <c r="L66" s="361">
        <v>0</v>
      </c>
      <c r="M66" s="284">
        <v>12000</v>
      </c>
      <c r="N66" s="285"/>
      <c r="O66" s="49">
        <v>15000</v>
      </c>
      <c r="P66" s="359"/>
      <c r="Q66" s="49">
        <v>15000</v>
      </c>
      <c r="R66" s="359"/>
    </row>
    <row r="67" spans="1:18" ht="17.45" customHeight="1" x14ac:dyDescent="0.25">
      <c r="A67" s="53" t="s">
        <v>92</v>
      </c>
      <c r="B67" s="54"/>
      <c r="C67" s="55"/>
      <c r="D67" s="56" t="s">
        <v>126</v>
      </c>
      <c r="E67" s="250">
        <f>SUM(E45:E66)</f>
        <v>19665984</v>
      </c>
      <c r="F67" s="251">
        <f t="shared" ref="F67" si="28">SUM(F44:F66)</f>
        <v>1606734</v>
      </c>
      <c r="G67" s="250">
        <f t="shared" ref="G67" si="29">SUM(G45:G66)</f>
        <v>22719977</v>
      </c>
      <c r="H67" s="251">
        <f t="shared" ref="H67" si="30">SUM(H44:H66)</f>
        <v>403360</v>
      </c>
      <c r="I67" s="243">
        <f t="shared" ref="I67" si="31">SUM(I45:I66)</f>
        <v>23941017</v>
      </c>
      <c r="J67" s="244">
        <f t="shared" ref="J67" si="32">SUM(J44:J66)</f>
        <v>1500720</v>
      </c>
      <c r="K67" s="243">
        <f t="shared" ref="K67" si="33">SUM(K45:K66)</f>
        <v>25602038</v>
      </c>
      <c r="L67" s="244">
        <f t="shared" ref="L67" si="34">SUM(L44:L66)</f>
        <v>1841150</v>
      </c>
      <c r="M67" s="243">
        <f t="shared" ref="M67" si="35">SUM(M45:M66)</f>
        <v>25622504</v>
      </c>
      <c r="N67" s="244">
        <f t="shared" ref="N67" si="36">SUM(N44:N66)</f>
        <v>2600054</v>
      </c>
      <c r="O67" s="243">
        <f t="shared" ref="O67" si="37">SUM(O45:O66)</f>
        <v>25509254</v>
      </c>
      <c r="P67" s="244">
        <f t="shared" ref="P67" si="38">SUM(P44:P66)</f>
        <v>455000</v>
      </c>
      <c r="Q67" s="243">
        <f t="shared" ref="Q67" si="39">SUM(Q45:Q66)</f>
        <v>25704754</v>
      </c>
      <c r="R67" s="244">
        <f t="shared" ref="R67" si="40">SUM(R44:R66)</f>
        <v>545000</v>
      </c>
    </row>
    <row r="68" spans="1:18" ht="17.45" customHeight="1" x14ac:dyDescent="0.25">
      <c r="A68" s="59" t="s">
        <v>106</v>
      </c>
      <c r="B68" s="60"/>
      <c r="C68" s="61"/>
      <c r="D68" s="62" t="s">
        <v>127</v>
      </c>
      <c r="E68" s="245"/>
      <c r="F68" s="246"/>
      <c r="G68" s="245"/>
      <c r="H68" s="246"/>
      <c r="I68" s="245"/>
      <c r="J68" s="246"/>
      <c r="K68" s="245"/>
      <c r="L68" s="246"/>
      <c r="M68" s="245"/>
      <c r="N68" s="246"/>
      <c r="O68" s="63"/>
      <c r="P68" s="64"/>
      <c r="Q68" s="63"/>
      <c r="R68" s="64"/>
    </row>
    <row r="69" spans="1:18" ht="17.45" customHeight="1" x14ac:dyDescent="0.25">
      <c r="A69" s="45"/>
      <c r="B69" s="46">
        <v>1</v>
      </c>
      <c r="C69" s="47"/>
      <c r="D69" s="48" t="s">
        <v>128</v>
      </c>
      <c r="E69" s="241">
        <v>626359</v>
      </c>
      <c r="F69" s="242">
        <v>40736</v>
      </c>
      <c r="G69" s="241">
        <v>680656</v>
      </c>
      <c r="H69" s="242">
        <v>22078</v>
      </c>
      <c r="I69" s="360">
        <v>702813</v>
      </c>
      <c r="J69" s="361">
        <v>0</v>
      </c>
      <c r="K69" s="360">
        <v>702757</v>
      </c>
      <c r="L69" s="361">
        <v>0</v>
      </c>
      <c r="M69" s="284">
        <v>690000</v>
      </c>
      <c r="N69" s="285">
        <v>25000</v>
      </c>
      <c r="O69" s="49">
        <v>702813</v>
      </c>
      <c r="P69" s="359">
        <v>60000</v>
      </c>
      <c r="Q69" s="49">
        <v>702813</v>
      </c>
      <c r="R69" s="359">
        <v>0</v>
      </c>
    </row>
    <row r="70" spans="1:18" ht="17.45" customHeight="1" x14ac:dyDescent="0.25">
      <c r="A70" s="45"/>
      <c r="B70" s="46">
        <v>2</v>
      </c>
      <c r="C70" s="47"/>
      <c r="D70" s="48" t="s">
        <v>129</v>
      </c>
      <c r="E70" s="241">
        <v>1363345</v>
      </c>
      <c r="F70" s="242">
        <v>0</v>
      </c>
      <c r="G70" s="241">
        <v>1411035</v>
      </c>
      <c r="H70" s="242">
        <v>0</v>
      </c>
      <c r="I70" s="360">
        <v>1439934</v>
      </c>
      <c r="J70" s="361">
        <v>25000</v>
      </c>
      <c r="K70" s="360">
        <v>1487946</v>
      </c>
      <c r="L70" s="361">
        <v>25000</v>
      </c>
      <c r="M70" s="284">
        <v>1399000</v>
      </c>
      <c r="N70" s="285">
        <v>210000</v>
      </c>
      <c r="O70" s="49">
        <v>1499946</v>
      </c>
      <c r="P70" s="359">
        <v>0</v>
      </c>
      <c r="Q70" s="49">
        <v>1499946</v>
      </c>
      <c r="R70" s="359">
        <v>163050</v>
      </c>
    </row>
    <row r="71" spans="1:18" s="51" customFormat="1" ht="17.45" customHeight="1" x14ac:dyDescent="0.25">
      <c r="A71" s="45"/>
      <c r="B71" s="46">
        <v>3</v>
      </c>
      <c r="C71" s="47"/>
      <c r="D71" s="48" t="s">
        <v>130</v>
      </c>
      <c r="E71" s="241">
        <v>218250</v>
      </c>
      <c r="F71" s="242">
        <v>0</v>
      </c>
      <c r="G71" s="241">
        <v>254284</v>
      </c>
      <c r="H71" s="242">
        <v>0</v>
      </c>
      <c r="I71" s="360">
        <v>258676</v>
      </c>
      <c r="J71" s="361">
        <v>0</v>
      </c>
      <c r="K71" s="360">
        <v>191676</v>
      </c>
      <c r="L71" s="361">
        <v>0</v>
      </c>
      <c r="M71" s="284">
        <v>180100</v>
      </c>
      <c r="N71" s="285">
        <v>0</v>
      </c>
      <c r="O71" s="49">
        <v>228700</v>
      </c>
      <c r="P71" s="359">
        <v>0</v>
      </c>
      <c r="Q71" s="49">
        <v>235016</v>
      </c>
      <c r="R71" s="359">
        <v>0</v>
      </c>
    </row>
    <row r="72" spans="1:18" s="51" customFormat="1" ht="17.45" customHeight="1" x14ac:dyDescent="0.25">
      <c r="A72" s="45"/>
      <c r="B72" s="46">
        <v>4</v>
      </c>
      <c r="C72" s="47"/>
      <c r="D72" s="48" t="s">
        <v>131</v>
      </c>
      <c r="E72" s="241"/>
      <c r="F72" s="242"/>
      <c r="G72" s="241"/>
      <c r="H72" s="242"/>
      <c r="I72" s="360"/>
      <c r="J72" s="361"/>
      <c r="K72" s="360"/>
      <c r="L72" s="361"/>
      <c r="M72" s="284"/>
      <c r="N72" s="285"/>
      <c r="O72" s="49"/>
      <c r="P72" s="359"/>
      <c r="Q72" s="49"/>
      <c r="R72" s="359"/>
    </row>
    <row r="73" spans="1:18" ht="17.45" customHeight="1" x14ac:dyDescent="0.25">
      <c r="A73" s="45"/>
      <c r="B73" s="46"/>
      <c r="C73" s="47" t="s">
        <v>62</v>
      </c>
      <c r="D73" s="48" t="s">
        <v>132</v>
      </c>
      <c r="E73" s="241">
        <v>23004</v>
      </c>
      <c r="F73" s="242">
        <v>0</v>
      </c>
      <c r="G73" s="241">
        <v>16717</v>
      </c>
      <c r="H73" s="242">
        <v>0</v>
      </c>
      <c r="I73" s="360">
        <v>25600</v>
      </c>
      <c r="J73" s="361">
        <v>0</v>
      </c>
      <c r="K73" s="360">
        <v>25600</v>
      </c>
      <c r="L73" s="361">
        <v>0</v>
      </c>
      <c r="M73" s="284">
        <v>25000</v>
      </c>
      <c r="N73" s="285"/>
      <c r="O73" s="49">
        <v>25000</v>
      </c>
      <c r="P73" s="359"/>
      <c r="Q73" s="49">
        <v>25000</v>
      </c>
      <c r="R73" s="359"/>
    </row>
    <row r="74" spans="1:18" ht="17.45" customHeight="1" x14ac:dyDescent="0.25">
      <c r="A74" s="45"/>
      <c r="B74" s="46"/>
      <c r="C74" s="47" t="s">
        <v>67</v>
      </c>
      <c r="D74" s="48" t="s">
        <v>133</v>
      </c>
      <c r="E74" s="241">
        <v>352568</v>
      </c>
      <c r="F74" s="242">
        <v>252965</v>
      </c>
      <c r="G74" s="241">
        <v>215802</v>
      </c>
      <c r="H74" s="242">
        <v>163534</v>
      </c>
      <c r="I74" s="360">
        <v>241900</v>
      </c>
      <c r="J74" s="361">
        <v>21114</v>
      </c>
      <c r="K74" s="360">
        <v>370343</v>
      </c>
      <c r="L74" s="361">
        <v>67123</v>
      </c>
      <c r="M74" s="284">
        <v>238785</v>
      </c>
      <c r="N74" s="285">
        <v>215000</v>
      </c>
      <c r="O74" s="49">
        <v>241000</v>
      </c>
      <c r="P74" s="359">
        <v>156000</v>
      </c>
      <c r="Q74" s="49">
        <v>273800</v>
      </c>
      <c r="R74" s="359">
        <v>325000</v>
      </c>
    </row>
    <row r="75" spans="1:18" ht="17.45" customHeight="1" thickBot="1" x14ac:dyDescent="0.3">
      <c r="A75" s="84" t="s">
        <v>106</v>
      </c>
      <c r="B75" s="85"/>
      <c r="C75" s="86"/>
      <c r="D75" s="70" t="s">
        <v>134</v>
      </c>
      <c r="E75" s="247">
        <f t="shared" ref="E75:F75" si="41">SUM(E69:E74)</f>
        <v>2583526</v>
      </c>
      <c r="F75" s="248">
        <f t="shared" si="41"/>
        <v>293701</v>
      </c>
      <c r="G75" s="274">
        <f t="shared" ref="G75:H75" si="42">SUM(G69:G74)</f>
        <v>2578494</v>
      </c>
      <c r="H75" s="275">
        <f t="shared" si="42"/>
        <v>185612</v>
      </c>
      <c r="I75" s="286">
        <f t="shared" ref="I75:J75" si="43">SUM(I69:I74)</f>
        <v>2668923</v>
      </c>
      <c r="J75" s="287">
        <f t="shared" si="43"/>
        <v>46114</v>
      </c>
      <c r="K75" s="274">
        <f t="shared" ref="K75:L75" si="44">SUM(K69:K74)</f>
        <v>2778322</v>
      </c>
      <c r="L75" s="275">
        <f t="shared" si="44"/>
        <v>92123</v>
      </c>
      <c r="M75" s="286">
        <f t="shared" ref="M75:N75" si="45">SUM(M69:M74)</f>
        <v>2532885</v>
      </c>
      <c r="N75" s="287">
        <f t="shared" si="45"/>
        <v>450000</v>
      </c>
      <c r="O75" s="71">
        <f t="shared" ref="O75:P75" si="46">SUM(O69:O74)</f>
        <v>2697459</v>
      </c>
      <c r="P75" s="72">
        <f t="shared" si="46"/>
        <v>216000</v>
      </c>
      <c r="Q75" s="71">
        <f t="shared" ref="Q75:R75" si="47">SUM(Q69:Q74)</f>
        <v>2736575</v>
      </c>
      <c r="R75" s="72">
        <f t="shared" si="47"/>
        <v>488050</v>
      </c>
    </row>
    <row r="76" spans="1:18" s="91" customFormat="1" ht="17.45" customHeight="1" x14ac:dyDescent="0.3">
      <c r="A76" s="87"/>
      <c r="B76" s="88"/>
      <c r="C76" s="87"/>
      <c r="D76" s="89"/>
      <c r="E76" s="89"/>
      <c r="F76" s="89"/>
      <c r="G76" s="89"/>
      <c r="H76" s="89"/>
      <c r="I76" s="90"/>
      <c r="J76" s="90"/>
      <c r="K76" s="90"/>
      <c r="L76" s="90"/>
      <c r="M76" s="90"/>
      <c r="N76" s="90"/>
      <c r="O76" s="90"/>
      <c r="P76" s="90"/>
      <c r="Q76" s="90"/>
      <c r="R76" s="90"/>
    </row>
    <row r="77" spans="1:18" s="91" customFormat="1" ht="17.45" customHeight="1" x14ac:dyDescent="0.3">
      <c r="A77" s="87"/>
      <c r="B77" s="88"/>
      <c r="C77" s="87"/>
      <c r="D77" s="89"/>
      <c r="E77" s="89"/>
      <c r="F77" s="89"/>
      <c r="G77" s="89"/>
      <c r="H77" s="89"/>
      <c r="I77" s="90"/>
      <c r="J77" s="90"/>
      <c r="K77" s="90"/>
      <c r="L77" s="90"/>
      <c r="M77" s="90"/>
      <c r="N77" s="90"/>
      <c r="O77" s="90"/>
      <c r="P77" s="90"/>
      <c r="Q77" s="90"/>
      <c r="R77" s="90"/>
    </row>
    <row r="78" spans="1:18" ht="30.6" customHeight="1" x14ac:dyDescent="0.35">
      <c r="A78" s="570" t="s">
        <v>258</v>
      </c>
      <c r="B78" s="570"/>
      <c r="C78" s="570"/>
      <c r="D78" s="570"/>
      <c r="E78" s="570"/>
      <c r="F78" s="570"/>
      <c r="G78" s="570"/>
      <c r="H78" s="570"/>
      <c r="I78" s="570"/>
      <c r="J78" s="570"/>
      <c r="K78" s="570"/>
      <c r="L78" s="570"/>
      <c r="M78" s="570"/>
      <c r="N78" s="570"/>
      <c r="O78" s="570"/>
      <c r="P78" s="570"/>
      <c r="Q78" s="303"/>
      <c r="R78" s="303"/>
    </row>
    <row r="79" spans="1:18" ht="30.6" customHeight="1" x14ac:dyDescent="0.35">
      <c r="A79" s="551"/>
      <c r="B79" s="551"/>
      <c r="C79" s="551"/>
      <c r="D79" s="551"/>
      <c r="E79" s="551"/>
      <c r="F79" s="551"/>
      <c r="G79" s="551"/>
      <c r="H79" s="551"/>
      <c r="I79" s="551"/>
      <c r="J79" s="551"/>
      <c r="K79" s="551"/>
      <c r="L79" s="551"/>
      <c r="M79" s="551"/>
      <c r="N79" s="551"/>
      <c r="O79" s="551"/>
      <c r="P79" s="551"/>
      <c r="Q79" s="551"/>
      <c r="R79" s="551"/>
    </row>
    <row r="80" spans="1:18" ht="30" customHeight="1" thickBot="1" x14ac:dyDescent="0.3">
      <c r="A80" s="92"/>
      <c r="B80" s="93"/>
      <c r="C80" s="92"/>
      <c r="D80" s="94"/>
      <c r="E80" s="75"/>
      <c r="F80" s="75"/>
      <c r="G80" s="75"/>
      <c r="H80" s="75"/>
      <c r="I80" s="78"/>
      <c r="J80" s="78"/>
      <c r="K80" s="223"/>
      <c r="L80" s="223"/>
      <c r="M80" s="78"/>
      <c r="N80" s="36"/>
      <c r="O80" s="78"/>
      <c r="P80" s="36"/>
      <c r="Q80" s="653" t="s">
        <v>135</v>
      </c>
      <c r="R80" s="653"/>
    </row>
    <row r="81" spans="1:18" ht="33" customHeight="1" thickBot="1" x14ac:dyDescent="0.25">
      <c r="A81" s="603" t="s">
        <v>57</v>
      </c>
      <c r="B81" s="604"/>
      <c r="C81" s="605"/>
      <c r="D81" s="609" t="s">
        <v>58</v>
      </c>
      <c r="E81" s="575" t="s">
        <v>270</v>
      </c>
      <c r="F81" s="576"/>
      <c r="G81" s="575" t="s">
        <v>277</v>
      </c>
      <c r="H81" s="576"/>
      <c r="I81" s="575" t="s">
        <v>59</v>
      </c>
      <c r="J81" s="576"/>
      <c r="K81" s="575" t="s">
        <v>273</v>
      </c>
      <c r="L81" s="576"/>
      <c r="M81" s="575" t="s">
        <v>278</v>
      </c>
      <c r="N81" s="576"/>
      <c r="O81" s="575" t="s">
        <v>283</v>
      </c>
      <c r="P81" s="576"/>
      <c r="Q81" s="575" t="s">
        <v>284</v>
      </c>
      <c r="R81" s="576"/>
    </row>
    <row r="82" spans="1:18" ht="30" customHeight="1" thickBot="1" x14ac:dyDescent="0.25">
      <c r="A82" s="606"/>
      <c r="B82" s="607"/>
      <c r="C82" s="608"/>
      <c r="D82" s="610"/>
      <c r="E82" s="37" t="s">
        <v>60</v>
      </c>
      <c r="F82" s="38" t="s">
        <v>61</v>
      </c>
      <c r="G82" s="37" t="s">
        <v>60</v>
      </c>
      <c r="H82" s="38" t="s">
        <v>61</v>
      </c>
      <c r="I82" s="37" t="s">
        <v>60</v>
      </c>
      <c r="J82" s="38" t="s">
        <v>61</v>
      </c>
      <c r="K82" s="37" t="s">
        <v>60</v>
      </c>
      <c r="L82" s="38" t="s">
        <v>61</v>
      </c>
      <c r="M82" s="37" t="s">
        <v>60</v>
      </c>
      <c r="N82" s="38" t="s">
        <v>61</v>
      </c>
      <c r="O82" s="37" t="s">
        <v>60</v>
      </c>
      <c r="P82" s="38" t="s">
        <v>61</v>
      </c>
      <c r="Q82" s="37" t="s">
        <v>60</v>
      </c>
      <c r="R82" s="38" t="s">
        <v>61</v>
      </c>
    </row>
    <row r="83" spans="1:18" ht="17.45" customHeight="1" x14ac:dyDescent="0.25">
      <c r="A83" s="39" t="s">
        <v>108</v>
      </c>
      <c r="B83" s="40"/>
      <c r="C83" s="41"/>
      <c r="D83" s="42" t="s">
        <v>136</v>
      </c>
      <c r="E83" s="79"/>
      <c r="F83" s="80"/>
      <c r="G83" s="79"/>
      <c r="H83" s="80"/>
      <c r="I83" s="43"/>
      <c r="J83" s="44"/>
      <c r="K83" s="43"/>
      <c r="L83" s="44"/>
      <c r="M83" s="43"/>
      <c r="N83" s="44"/>
      <c r="O83" s="43"/>
      <c r="P83" s="44"/>
      <c r="Q83" s="43"/>
      <c r="R83" s="44"/>
    </row>
    <row r="84" spans="1:18" s="65" customFormat="1" ht="17.45" customHeight="1" x14ac:dyDescent="0.25">
      <c r="A84" s="45"/>
      <c r="B84" s="46">
        <v>1</v>
      </c>
      <c r="C84" s="47"/>
      <c r="D84" s="48" t="s">
        <v>137</v>
      </c>
      <c r="E84" s="241">
        <v>903278</v>
      </c>
      <c r="F84" s="242">
        <v>0</v>
      </c>
      <c r="G84" s="241">
        <v>848189</v>
      </c>
      <c r="H84" s="242">
        <v>11370</v>
      </c>
      <c r="I84" s="360">
        <v>1093965</v>
      </c>
      <c r="J84" s="361">
        <v>0</v>
      </c>
      <c r="K84" s="360">
        <v>235699</v>
      </c>
      <c r="L84" s="361">
        <v>193100</v>
      </c>
      <c r="M84" s="284">
        <v>330166</v>
      </c>
      <c r="N84" s="285">
        <v>395000</v>
      </c>
      <c r="O84" s="49">
        <v>330156</v>
      </c>
      <c r="P84" s="359">
        <v>145000</v>
      </c>
      <c r="Q84" s="49">
        <v>380166</v>
      </c>
      <c r="R84" s="359">
        <v>100000</v>
      </c>
    </row>
    <row r="85" spans="1:18" s="51" customFormat="1" ht="17.45" customHeight="1" x14ac:dyDescent="0.25">
      <c r="A85" s="45"/>
      <c r="B85" s="46">
        <v>2</v>
      </c>
      <c r="C85" s="47"/>
      <c r="D85" s="48" t="s">
        <v>138</v>
      </c>
      <c r="E85" s="241"/>
      <c r="F85" s="242"/>
      <c r="G85" s="241"/>
      <c r="H85" s="242"/>
      <c r="I85" s="360"/>
      <c r="J85" s="361"/>
      <c r="K85" s="360"/>
      <c r="L85" s="361"/>
      <c r="M85" s="284"/>
      <c r="N85" s="285"/>
      <c r="O85" s="49"/>
      <c r="P85" s="359"/>
      <c r="Q85" s="49"/>
      <c r="R85" s="359"/>
    </row>
    <row r="86" spans="1:18" s="51" customFormat="1" ht="17.45" customHeight="1" x14ac:dyDescent="0.25">
      <c r="A86" s="45"/>
      <c r="B86" s="46"/>
      <c r="C86" s="47" t="s">
        <v>62</v>
      </c>
      <c r="D86" s="48" t="s">
        <v>139</v>
      </c>
      <c r="E86" s="241">
        <v>14868</v>
      </c>
      <c r="F86" s="242">
        <v>0</v>
      </c>
      <c r="G86" s="241">
        <v>12968</v>
      </c>
      <c r="H86" s="242">
        <v>0</v>
      </c>
      <c r="I86" s="360">
        <v>15000</v>
      </c>
      <c r="J86" s="361">
        <v>0</v>
      </c>
      <c r="K86" s="360">
        <v>15000</v>
      </c>
      <c r="L86" s="361">
        <v>0</v>
      </c>
      <c r="M86" s="284">
        <v>15000</v>
      </c>
      <c r="N86" s="285"/>
      <c r="O86" s="49">
        <v>15000</v>
      </c>
      <c r="P86" s="359"/>
      <c r="Q86" s="49">
        <v>15000</v>
      </c>
      <c r="R86" s="359"/>
    </row>
    <row r="87" spans="1:18" s="51" customFormat="1" ht="17.45" customHeight="1" x14ac:dyDescent="0.25">
      <c r="A87" s="45"/>
      <c r="B87" s="46"/>
      <c r="C87" s="47" t="s">
        <v>67</v>
      </c>
      <c r="D87" s="48" t="s">
        <v>140</v>
      </c>
      <c r="E87" s="241">
        <v>29941</v>
      </c>
      <c r="F87" s="242">
        <v>0</v>
      </c>
      <c r="G87" s="241">
        <v>11130</v>
      </c>
      <c r="H87" s="242">
        <v>0</v>
      </c>
      <c r="I87" s="360">
        <v>35875</v>
      </c>
      <c r="J87" s="361">
        <v>0</v>
      </c>
      <c r="K87" s="360">
        <v>35875</v>
      </c>
      <c r="L87" s="361">
        <v>0</v>
      </c>
      <c r="M87" s="284">
        <v>35870</v>
      </c>
      <c r="N87" s="285"/>
      <c r="O87" s="49">
        <v>35870</v>
      </c>
      <c r="P87" s="359"/>
      <c r="Q87" s="49">
        <v>35870</v>
      </c>
      <c r="R87" s="359"/>
    </row>
    <row r="88" spans="1:18" s="51" customFormat="1" ht="17.45" customHeight="1" x14ac:dyDescent="0.25">
      <c r="A88" s="45"/>
      <c r="B88" s="46">
        <v>3</v>
      </c>
      <c r="C88" s="47"/>
      <c r="D88" s="48" t="s">
        <v>141</v>
      </c>
      <c r="E88" s="241"/>
      <c r="F88" s="242"/>
      <c r="G88" s="241"/>
      <c r="H88" s="242"/>
      <c r="I88" s="360"/>
      <c r="J88" s="361"/>
      <c r="K88" s="360"/>
      <c r="L88" s="361"/>
      <c r="M88" s="284"/>
      <c r="N88" s="285"/>
      <c r="O88" s="49"/>
      <c r="P88" s="359"/>
      <c r="Q88" s="49"/>
      <c r="R88" s="359"/>
    </row>
    <row r="89" spans="1:18" ht="17.45" customHeight="1" x14ac:dyDescent="0.25">
      <c r="A89" s="45"/>
      <c r="B89" s="46"/>
      <c r="C89" s="47" t="s">
        <v>62</v>
      </c>
      <c r="D89" s="48" t="s">
        <v>142</v>
      </c>
      <c r="E89" s="241">
        <v>642546</v>
      </c>
      <c r="F89" s="242">
        <v>9787</v>
      </c>
      <c r="G89" s="241">
        <v>595420</v>
      </c>
      <c r="H89" s="242">
        <v>0</v>
      </c>
      <c r="I89" s="360">
        <v>696706</v>
      </c>
      <c r="J89" s="361">
        <v>0</v>
      </c>
      <c r="K89" s="360">
        <v>835481</v>
      </c>
      <c r="L89" s="361">
        <v>0</v>
      </c>
      <c r="M89" s="284">
        <v>820900</v>
      </c>
      <c r="N89" s="285">
        <v>150000</v>
      </c>
      <c r="O89" s="49">
        <v>820900</v>
      </c>
      <c r="P89" s="359">
        <v>150000</v>
      </c>
      <c r="Q89" s="49">
        <v>850901</v>
      </c>
      <c r="R89" s="359">
        <v>150000</v>
      </c>
    </row>
    <row r="90" spans="1:18" ht="17.45" customHeight="1" x14ac:dyDescent="0.25">
      <c r="A90" s="45"/>
      <c r="B90" s="46"/>
      <c r="C90" s="47" t="s">
        <v>67</v>
      </c>
      <c r="D90" s="48" t="s">
        <v>143</v>
      </c>
      <c r="E90" s="241">
        <v>31508</v>
      </c>
      <c r="F90" s="242">
        <v>0</v>
      </c>
      <c r="G90" s="241">
        <v>30976</v>
      </c>
      <c r="H90" s="242">
        <v>0</v>
      </c>
      <c r="I90" s="360">
        <v>45000</v>
      </c>
      <c r="J90" s="361">
        <v>20000</v>
      </c>
      <c r="K90" s="360">
        <v>36720</v>
      </c>
      <c r="L90" s="361">
        <v>0</v>
      </c>
      <c r="M90" s="284">
        <v>28020</v>
      </c>
      <c r="N90" s="285">
        <v>0</v>
      </c>
      <c r="O90" s="49">
        <v>25020</v>
      </c>
      <c r="P90" s="359">
        <v>0</v>
      </c>
      <c r="Q90" s="49">
        <v>25020</v>
      </c>
      <c r="R90" s="359">
        <v>0</v>
      </c>
    </row>
    <row r="91" spans="1:18" ht="17.45" customHeight="1" x14ac:dyDescent="0.25">
      <c r="A91" s="45"/>
      <c r="B91" s="46"/>
      <c r="C91" s="47" t="s">
        <v>69</v>
      </c>
      <c r="D91" s="48" t="s">
        <v>144</v>
      </c>
      <c r="E91" s="241">
        <v>0</v>
      </c>
      <c r="F91" s="242">
        <v>5312</v>
      </c>
      <c r="G91" s="241">
        <v>0</v>
      </c>
      <c r="H91" s="242">
        <v>5312</v>
      </c>
      <c r="I91" s="360">
        <v>0</v>
      </c>
      <c r="J91" s="361">
        <v>10000</v>
      </c>
      <c r="K91" s="360">
        <v>0</v>
      </c>
      <c r="L91" s="361">
        <v>10000</v>
      </c>
      <c r="M91" s="284"/>
      <c r="N91" s="285">
        <v>10000</v>
      </c>
      <c r="O91" s="49"/>
      <c r="P91" s="359">
        <v>10000</v>
      </c>
      <c r="Q91" s="49"/>
      <c r="R91" s="359">
        <v>10000</v>
      </c>
    </row>
    <row r="92" spans="1:18" ht="17.45" customHeight="1" x14ac:dyDescent="0.25">
      <c r="A92" s="45"/>
      <c r="B92" s="46"/>
      <c r="C92" s="47" t="s">
        <v>85</v>
      </c>
      <c r="D92" s="48" t="s">
        <v>145</v>
      </c>
      <c r="E92" s="241">
        <v>9990</v>
      </c>
      <c r="F92" s="242">
        <v>0</v>
      </c>
      <c r="G92" s="241">
        <v>9990</v>
      </c>
      <c r="H92" s="242">
        <v>0</v>
      </c>
      <c r="I92" s="360">
        <v>10000</v>
      </c>
      <c r="J92" s="361">
        <v>0</v>
      </c>
      <c r="K92" s="360">
        <v>10000</v>
      </c>
      <c r="L92" s="361">
        <v>0</v>
      </c>
      <c r="M92" s="284">
        <v>15000</v>
      </c>
      <c r="N92" s="285"/>
      <c r="O92" s="49">
        <v>15000</v>
      </c>
      <c r="P92" s="359"/>
      <c r="Q92" s="49">
        <v>15000</v>
      </c>
      <c r="R92" s="359"/>
    </row>
    <row r="93" spans="1:18" ht="17.45" customHeight="1" x14ac:dyDescent="0.25">
      <c r="A93" s="45"/>
      <c r="B93" s="46">
        <v>4</v>
      </c>
      <c r="C93" s="47"/>
      <c r="D93" s="48" t="s">
        <v>281</v>
      </c>
      <c r="E93" s="241"/>
      <c r="F93" s="242"/>
      <c r="G93" s="241"/>
      <c r="H93" s="242"/>
      <c r="I93" s="360"/>
      <c r="J93" s="361"/>
      <c r="K93" s="360"/>
      <c r="L93" s="361"/>
      <c r="M93" s="284"/>
      <c r="N93" s="285">
        <v>0</v>
      </c>
      <c r="O93" s="49"/>
      <c r="P93" s="359"/>
      <c r="Q93" s="49"/>
      <c r="R93" s="359"/>
    </row>
    <row r="94" spans="1:18" ht="17.45" customHeight="1" x14ac:dyDescent="0.25">
      <c r="A94" s="45"/>
      <c r="B94" s="46"/>
      <c r="C94" s="47" t="s">
        <v>62</v>
      </c>
      <c r="D94" s="48" t="s">
        <v>280</v>
      </c>
      <c r="E94" s="241">
        <v>65725</v>
      </c>
      <c r="F94" s="242">
        <v>0</v>
      </c>
      <c r="G94" s="241">
        <v>65725</v>
      </c>
      <c r="H94" s="242">
        <v>0</v>
      </c>
      <c r="I94" s="360">
        <v>138255</v>
      </c>
      <c r="J94" s="361">
        <v>70000</v>
      </c>
      <c r="K94" s="360">
        <v>11850</v>
      </c>
      <c r="L94" s="361">
        <v>53400</v>
      </c>
      <c r="M94" s="284">
        <v>48000</v>
      </c>
      <c r="N94" s="285">
        <v>0</v>
      </c>
      <c r="O94" s="284">
        <v>48000</v>
      </c>
      <c r="P94" s="285">
        <v>0</v>
      </c>
      <c r="Q94" s="284">
        <v>48000</v>
      </c>
      <c r="R94" s="285">
        <v>0</v>
      </c>
    </row>
    <row r="95" spans="1:18" ht="17.45" customHeight="1" x14ac:dyDescent="0.25">
      <c r="A95" s="45"/>
      <c r="B95" s="46"/>
      <c r="C95" s="47" t="s">
        <v>67</v>
      </c>
      <c r="D95" s="48" t="s">
        <v>286</v>
      </c>
      <c r="E95" s="241">
        <v>328960</v>
      </c>
      <c r="F95" s="242">
        <v>0</v>
      </c>
      <c r="G95" s="241">
        <v>410006</v>
      </c>
      <c r="H95" s="242">
        <v>25116</v>
      </c>
      <c r="I95" s="360">
        <v>413450</v>
      </c>
      <c r="J95" s="361">
        <v>0</v>
      </c>
      <c r="K95" s="360">
        <v>408592</v>
      </c>
      <c r="L95" s="361">
        <v>96114</v>
      </c>
      <c r="M95" s="284">
        <v>148250</v>
      </c>
      <c r="N95" s="285">
        <v>10000</v>
      </c>
      <c r="O95" s="49">
        <v>148250</v>
      </c>
      <c r="P95" s="359">
        <v>0</v>
      </c>
      <c r="Q95" s="49">
        <v>148250</v>
      </c>
      <c r="R95" s="359">
        <v>0</v>
      </c>
    </row>
    <row r="96" spans="1:18" ht="17.45" customHeight="1" x14ac:dyDescent="0.25">
      <c r="A96" s="53" t="s">
        <v>108</v>
      </c>
      <c r="B96" s="54"/>
      <c r="C96" s="55"/>
      <c r="D96" s="56" t="s">
        <v>146</v>
      </c>
      <c r="E96" s="252">
        <f t="shared" ref="E96:F96" si="48">SUM(E84:E95)</f>
        <v>2026816</v>
      </c>
      <c r="F96" s="253">
        <f t="shared" si="48"/>
        <v>15099</v>
      </c>
      <c r="G96" s="276">
        <f t="shared" ref="G96:H96" si="49">SUM(G84:G95)</f>
        <v>1984404</v>
      </c>
      <c r="H96" s="277">
        <f t="shared" si="49"/>
        <v>41798</v>
      </c>
      <c r="I96" s="290">
        <f t="shared" ref="I96:J96" si="50">SUM(I84:I95)</f>
        <v>2448251</v>
      </c>
      <c r="J96" s="291">
        <f t="shared" si="50"/>
        <v>100000</v>
      </c>
      <c r="K96" s="276">
        <f t="shared" ref="K96:L96" si="51">SUM(K84:K95)</f>
        <v>1589217</v>
      </c>
      <c r="L96" s="277">
        <f t="shared" si="51"/>
        <v>352614</v>
      </c>
      <c r="M96" s="290">
        <f t="shared" ref="M96:N96" si="52">SUM(M84:M95)</f>
        <v>1441206</v>
      </c>
      <c r="N96" s="291">
        <f t="shared" si="52"/>
        <v>565000</v>
      </c>
      <c r="O96" s="95">
        <f t="shared" ref="O96:P96" si="53">SUM(O84:O95)</f>
        <v>1438196</v>
      </c>
      <c r="P96" s="96">
        <f t="shared" si="53"/>
        <v>305000</v>
      </c>
      <c r="Q96" s="95">
        <f t="shared" ref="Q96:R96" si="54">SUM(Q84:Q95)</f>
        <v>1518207</v>
      </c>
      <c r="R96" s="96">
        <f t="shared" si="54"/>
        <v>260000</v>
      </c>
    </row>
    <row r="97" spans="1:18" ht="17.45" customHeight="1" x14ac:dyDescent="0.25">
      <c r="A97" s="59" t="s">
        <v>110</v>
      </c>
      <c r="B97" s="60"/>
      <c r="C97" s="61"/>
      <c r="D97" s="62" t="s">
        <v>147</v>
      </c>
      <c r="E97" s="245"/>
      <c r="F97" s="246"/>
      <c r="G97" s="245"/>
      <c r="H97" s="246"/>
      <c r="I97" s="245"/>
      <c r="J97" s="246"/>
      <c r="K97" s="245"/>
      <c r="L97" s="246"/>
      <c r="M97" s="245"/>
      <c r="N97" s="246"/>
      <c r="O97" s="63"/>
      <c r="P97" s="64"/>
      <c r="Q97" s="63"/>
      <c r="R97" s="64"/>
    </row>
    <row r="98" spans="1:18" ht="17.45" customHeight="1" x14ac:dyDescent="0.25">
      <c r="A98" s="45"/>
      <c r="B98" s="46">
        <v>1</v>
      </c>
      <c r="C98" s="47"/>
      <c r="D98" s="48" t="s">
        <v>148</v>
      </c>
      <c r="E98" s="241">
        <v>12480</v>
      </c>
      <c r="F98" s="242">
        <v>6000</v>
      </c>
      <c r="G98" s="241">
        <v>0</v>
      </c>
      <c r="H98" s="242">
        <v>4920</v>
      </c>
      <c r="I98" s="360">
        <v>0</v>
      </c>
      <c r="J98" s="361">
        <v>42757</v>
      </c>
      <c r="K98" s="360">
        <v>0</v>
      </c>
      <c r="L98" s="361">
        <v>34757</v>
      </c>
      <c r="M98" s="284"/>
      <c r="N98" s="285">
        <v>72239</v>
      </c>
      <c r="O98" s="49"/>
      <c r="P98" s="359">
        <v>8000</v>
      </c>
      <c r="Q98" s="49"/>
      <c r="R98" s="359">
        <v>42000</v>
      </c>
    </row>
    <row r="99" spans="1:18" ht="17.45" customHeight="1" x14ac:dyDescent="0.25">
      <c r="A99" s="45"/>
      <c r="B99" s="46">
        <v>2</v>
      </c>
      <c r="C99" s="47"/>
      <c r="D99" s="48" t="s">
        <v>149</v>
      </c>
      <c r="E99" s="241"/>
      <c r="F99" s="242"/>
      <c r="G99" s="241"/>
      <c r="H99" s="242"/>
      <c r="I99" s="360"/>
      <c r="J99" s="361"/>
      <c r="K99" s="360"/>
      <c r="L99" s="361"/>
      <c r="M99" s="284"/>
      <c r="N99" s="285"/>
      <c r="O99" s="49"/>
      <c r="P99" s="359"/>
      <c r="Q99" s="49"/>
      <c r="R99" s="359"/>
    </row>
    <row r="100" spans="1:18" ht="17.45" customHeight="1" x14ac:dyDescent="0.25">
      <c r="A100" s="45"/>
      <c r="B100" s="46"/>
      <c r="C100" s="47" t="s">
        <v>62</v>
      </c>
      <c r="D100" s="48" t="s">
        <v>150</v>
      </c>
      <c r="E100" s="241">
        <v>57501</v>
      </c>
      <c r="F100" s="242">
        <v>0</v>
      </c>
      <c r="G100" s="241">
        <v>54453</v>
      </c>
      <c r="H100" s="242">
        <v>0</v>
      </c>
      <c r="I100" s="360">
        <v>54608</v>
      </c>
      <c r="J100" s="361">
        <v>0</v>
      </c>
      <c r="K100" s="360">
        <v>54608</v>
      </c>
      <c r="L100" s="361">
        <v>0</v>
      </c>
      <c r="M100" s="284">
        <v>47668</v>
      </c>
      <c r="N100" s="285"/>
      <c r="O100" s="49">
        <v>47668</v>
      </c>
      <c r="P100" s="359"/>
      <c r="Q100" s="49">
        <v>47668</v>
      </c>
      <c r="R100" s="359"/>
    </row>
    <row r="101" spans="1:18" ht="17.45" customHeight="1" x14ac:dyDescent="0.25">
      <c r="A101" s="45"/>
      <c r="B101" s="46"/>
      <c r="C101" s="47" t="s">
        <v>67</v>
      </c>
      <c r="D101" s="48" t="s">
        <v>151</v>
      </c>
      <c r="E101" s="241">
        <v>6682</v>
      </c>
      <c r="F101" s="242">
        <v>0</v>
      </c>
      <c r="G101" s="241">
        <v>4724</v>
      </c>
      <c r="H101" s="242">
        <v>0</v>
      </c>
      <c r="I101" s="360">
        <v>6580</v>
      </c>
      <c r="J101" s="361">
        <v>0</v>
      </c>
      <c r="K101" s="360">
        <v>6580</v>
      </c>
      <c r="L101" s="361">
        <v>0</v>
      </c>
      <c r="M101" s="284">
        <v>4900</v>
      </c>
      <c r="N101" s="285"/>
      <c r="O101" s="49">
        <v>4900</v>
      </c>
      <c r="P101" s="359"/>
      <c r="Q101" s="49">
        <v>4900</v>
      </c>
      <c r="R101" s="359"/>
    </row>
    <row r="102" spans="1:18" ht="17.45" customHeight="1" x14ac:dyDescent="0.25">
      <c r="A102" s="45"/>
      <c r="B102" s="46"/>
      <c r="C102" s="47" t="s">
        <v>69</v>
      </c>
      <c r="D102" s="48" t="s">
        <v>152</v>
      </c>
      <c r="E102" s="241">
        <v>5820</v>
      </c>
      <c r="F102" s="242">
        <v>0</v>
      </c>
      <c r="G102" s="241">
        <v>5821</v>
      </c>
      <c r="H102" s="242">
        <v>0</v>
      </c>
      <c r="I102" s="360">
        <v>4948</v>
      </c>
      <c r="J102" s="361">
        <v>0</v>
      </c>
      <c r="K102" s="360">
        <v>4948</v>
      </c>
      <c r="L102" s="361">
        <v>0</v>
      </c>
      <c r="M102" s="284">
        <v>3978</v>
      </c>
      <c r="N102" s="285"/>
      <c r="O102" s="49">
        <v>3978</v>
      </c>
      <c r="P102" s="359"/>
      <c r="Q102" s="49">
        <v>3978</v>
      </c>
      <c r="R102" s="359"/>
    </row>
    <row r="103" spans="1:18" ht="17.45" customHeight="1" x14ac:dyDescent="0.25">
      <c r="A103" s="53" t="s">
        <v>110</v>
      </c>
      <c r="B103" s="54"/>
      <c r="C103" s="55"/>
      <c r="D103" s="56" t="s">
        <v>153</v>
      </c>
      <c r="E103" s="243">
        <f t="shared" ref="E103:F103" si="55">SUM(E98:E102)</f>
        <v>82483</v>
      </c>
      <c r="F103" s="244">
        <f t="shared" si="55"/>
        <v>6000</v>
      </c>
      <c r="G103" s="243">
        <f t="shared" ref="G103:H103" si="56">SUM(G98:G102)</f>
        <v>64998</v>
      </c>
      <c r="H103" s="244">
        <f t="shared" si="56"/>
        <v>4920</v>
      </c>
      <c r="I103" s="243">
        <f t="shared" ref="I103:J103" si="57">SUM(I98:I102)</f>
        <v>66136</v>
      </c>
      <c r="J103" s="244">
        <f t="shared" si="57"/>
        <v>42757</v>
      </c>
      <c r="K103" s="243">
        <f t="shared" ref="K103:L103" si="58">SUM(K98:K102)</f>
        <v>66136</v>
      </c>
      <c r="L103" s="244">
        <f t="shared" si="58"/>
        <v>34757</v>
      </c>
      <c r="M103" s="243">
        <f t="shared" ref="M103:N103" si="59">SUM(M98:M102)</f>
        <v>56546</v>
      </c>
      <c r="N103" s="244">
        <f t="shared" si="59"/>
        <v>72239</v>
      </c>
      <c r="O103" s="57">
        <f t="shared" ref="O103:P103" si="60">SUM(O98:O102)</f>
        <v>56546</v>
      </c>
      <c r="P103" s="58">
        <f t="shared" si="60"/>
        <v>8000</v>
      </c>
      <c r="Q103" s="57">
        <f t="shared" ref="Q103:R103" si="61">SUM(Q98:Q102)</f>
        <v>56546</v>
      </c>
      <c r="R103" s="58">
        <f t="shared" si="61"/>
        <v>42000</v>
      </c>
    </row>
    <row r="104" spans="1:18" s="51" customFormat="1" ht="17.45" customHeight="1" x14ac:dyDescent="0.25">
      <c r="A104" s="59" t="s">
        <v>112</v>
      </c>
      <c r="B104" s="60"/>
      <c r="C104" s="61"/>
      <c r="D104" s="62" t="s">
        <v>154</v>
      </c>
      <c r="E104" s="245"/>
      <c r="F104" s="246"/>
      <c r="G104" s="245"/>
      <c r="H104" s="246"/>
      <c r="I104" s="245"/>
      <c r="J104" s="246"/>
      <c r="K104" s="245"/>
      <c r="L104" s="246"/>
      <c r="M104" s="245"/>
      <c r="N104" s="246"/>
      <c r="O104" s="63"/>
      <c r="P104" s="64"/>
      <c r="Q104" s="63"/>
      <c r="R104" s="64"/>
    </row>
    <row r="105" spans="1:18" s="51" customFormat="1" ht="17.45" customHeight="1" x14ac:dyDescent="0.25">
      <c r="A105" s="45"/>
      <c r="B105" s="46">
        <v>1</v>
      </c>
      <c r="C105" s="47"/>
      <c r="D105" s="48" t="s">
        <v>155</v>
      </c>
      <c r="E105" s="241">
        <v>378556</v>
      </c>
      <c r="F105" s="242">
        <v>0</v>
      </c>
      <c r="G105" s="241">
        <v>379478</v>
      </c>
      <c r="H105" s="242">
        <v>0</v>
      </c>
      <c r="I105" s="360">
        <v>465620</v>
      </c>
      <c r="J105" s="361">
        <v>0</v>
      </c>
      <c r="K105" s="360">
        <v>465620</v>
      </c>
      <c r="L105" s="361">
        <v>0</v>
      </c>
      <c r="M105" s="284">
        <v>413650</v>
      </c>
      <c r="N105" s="285">
        <v>0</v>
      </c>
      <c r="O105" s="49">
        <v>413650</v>
      </c>
      <c r="P105" s="359"/>
      <c r="Q105" s="49">
        <v>413650</v>
      </c>
      <c r="R105" s="359"/>
    </row>
    <row r="106" spans="1:18" ht="17.45" customHeight="1" x14ac:dyDescent="0.25">
      <c r="A106" s="45"/>
      <c r="B106" s="46">
        <v>2</v>
      </c>
      <c r="C106" s="47"/>
      <c r="D106" s="48" t="s">
        <v>156</v>
      </c>
      <c r="E106" s="241">
        <v>177354</v>
      </c>
      <c r="F106" s="242">
        <v>0</v>
      </c>
      <c r="G106" s="241">
        <v>165584</v>
      </c>
      <c r="H106" s="242">
        <v>0</v>
      </c>
      <c r="I106" s="360">
        <v>180850</v>
      </c>
      <c r="J106" s="361">
        <v>0</v>
      </c>
      <c r="K106" s="360">
        <v>180850</v>
      </c>
      <c r="L106" s="361">
        <v>0</v>
      </c>
      <c r="M106" s="284">
        <v>174150</v>
      </c>
      <c r="N106" s="285"/>
      <c r="O106" s="49">
        <v>174150</v>
      </c>
      <c r="P106" s="359"/>
      <c r="Q106" s="49">
        <v>174150</v>
      </c>
      <c r="R106" s="359"/>
    </row>
    <row r="107" spans="1:18" ht="17.45" customHeight="1" x14ac:dyDescent="0.25">
      <c r="A107" s="45"/>
      <c r="B107" s="46">
        <v>3</v>
      </c>
      <c r="C107" s="47"/>
      <c r="D107" s="48" t="s">
        <v>157</v>
      </c>
      <c r="E107" s="241">
        <v>105008</v>
      </c>
      <c r="F107" s="242">
        <v>17497</v>
      </c>
      <c r="G107" s="241">
        <v>91960</v>
      </c>
      <c r="H107" s="242">
        <v>49247</v>
      </c>
      <c r="I107" s="360">
        <v>205303</v>
      </c>
      <c r="J107" s="361">
        <v>404651</v>
      </c>
      <c r="K107" s="360">
        <v>207763</v>
      </c>
      <c r="L107" s="361">
        <v>398121</v>
      </c>
      <c r="M107" s="284">
        <v>224636</v>
      </c>
      <c r="N107" s="285">
        <v>1686000</v>
      </c>
      <c r="O107" s="49">
        <v>224636</v>
      </c>
      <c r="P107" s="359">
        <v>131000</v>
      </c>
      <c r="Q107" s="49">
        <v>224636</v>
      </c>
      <c r="R107" s="359">
        <v>0</v>
      </c>
    </row>
    <row r="108" spans="1:18" ht="17.45" customHeight="1" x14ac:dyDescent="0.25">
      <c r="A108" s="53" t="s">
        <v>112</v>
      </c>
      <c r="B108" s="54"/>
      <c r="C108" s="55"/>
      <c r="D108" s="56" t="s">
        <v>158</v>
      </c>
      <c r="E108" s="243">
        <f t="shared" ref="E108:F108" si="62">SUM(E105:E107)</f>
        <v>660918</v>
      </c>
      <c r="F108" s="244">
        <f t="shared" si="62"/>
        <v>17497</v>
      </c>
      <c r="G108" s="243">
        <f t="shared" ref="G108:H108" si="63">SUM(G105:G107)</f>
        <v>637022</v>
      </c>
      <c r="H108" s="244">
        <f t="shared" si="63"/>
        <v>49247</v>
      </c>
      <c r="I108" s="243">
        <f t="shared" ref="I108:J108" si="64">SUM(I105:I107)</f>
        <v>851773</v>
      </c>
      <c r="J108" s="244">
        <f t="shared" si="64"/>
        <v>404651</v>
      </c>
      <c r="K108" s="243">
        <f t="shared" ref="K108:L108" si="65">SUM(K105:K107)</f>
        <v>854233</v>
      </c>
      <c r="L108" s="244">
        <f t="shared" si="65"/>
        <v>398121</v>
      </c>
      <c r="M108" s="243">
        <f t="shared" ref="M108:N108" si="66">SUM(M105:M107)</f>
        <v>812436</v>
      </c>
      <c r="N108" s="244">
        <f t="shared" si="66"/>
        <v>1686000</v>
      </c>
      <c r="O108" s="57">
        <f t="shared" ref="O108:P108" si="67">SUM(O105:O107)</f>
        <v>812436</v>
      </c>
      <c r="P108" s="58">
        <f t="shared" si="67"/>
        <v>131000</v>
      </c>
      <c r="Q108" s="57">
        <f t="shared" ref="Q108:R108" si="68">SUM(Q105:Q107)</f>
        <v>812436</v>
      </c>
      <c r="R108" s="58">
        <f t="shared" si="68"/>
        <v>0</v>
      </c>
    </row>
    <row r="109" spans="1:18" ht="17.45" customHeight="1" x14ac:dyDescent="0.25">
      <c r="A109" s="59" t="s">
        <v>114</v>
      </c>
      <c r="B109" s="60"/>
      <c r="C109" s="61"/>
      <c r="D109" s="62" t="s">
        <v>159</v>
      </c>
      <c r="E109" s="245"/>
      <c r="F109" s="246"/>
      <c r="G109" s="245"/>
      <c r="H109" s="246"/>
      <c r="I109" s="245"/>
      <c r="J109" s="246"/>
      <c r="K109" s="245"/>
      <c r="L109" s="246"/>
      <c r="M109" s="245"/>
      <c r="N109" s="246"/>
      <c r="O109" s="63"/>
      <c r="P109" s="64"/>
      <c r="Q109" s="63"/>
      <c r="R109" s="64"/>
    </row>
    <row r="110" spans="1:18" ht="17.45" customHeight="1" x14ac:dyDescent="0.25">
      <c r="A110" s="45"/>
      <c r="B110" s="46">
        <v>1</v>
      </c>
      <c r="C110" s="47"/>
      <c r="D110" s="48" t="s">
        <v>160</v>
      </c>
      <c r="E110" s="241">
        <v>80931</v>
      </c>
      <c r="F110" s="242">
        <v>0</v>
      </c>
      <c r="G110" s="241">
        <v>82760</v>
      </c>
      <c r="H110" s="242">
        <v>0</v>
      </c>
      <c r="I110" s="360">
        <v>112400</v>
      </c>
      <c r="J110" s="361">
        <v>0</v>
      </c>
      <c r="K110" s="360">
        <v>100000</v>
      </c>
      <c r="L110" s="361">
        <v>0</v>
      </c>
      <c r="M110" s="284">
        <v>112000</v>
      </c>
      <c r="N110" s="285"/>
      <c r="O110" s="49">
        <v>118000</v>
      </c>
      <c r="P110" s="359"/>
      <c r="Q110" s="49">
        <v>118000</v>
      </c>
      <c r="R110" s="359"/>
    </row>
    <row r="111" spans="1:18" ht="17.45" customHeight="1" x14ac:dyDescent="0.25">
      <c r="A111" s="45"/>
      <c r="B111" s="46">
        <v>2</v>
      </c>
      <c r="C111" s="47"/>
      <c r="D111" s="48" t="s">
        <v>161</v>
      </c>
      <c r="E111" s="241">
        <v>26744</v>
      </c>
      <c r="F111" s="242">
        <v>0</v>
      </c>
      <c r="G111" s="241">
        <v>24502</v>
      </c>
      <c r="H111" s="242">
        <v>0</v>
      </c>
      <c r="I111" s="360">
        <v>44600</v>
      </c>
      <c r="J111" s="361">
        <v>0</v>
      </c>
      <c r="K111" s="360">
        <v>30000</v>
      </c>
      <c r="L111" s="361">
        <v>0</v>
      </c>
      <c r="M111" s="284">
        <v>44600</v>
      </c>
      <c r="N111" s="285"/>
      <c r="O111" s="49">
        <v>44600</v>
      </c>
      <c r="P111" s="359"/>
      <c r="Q111" s="49">
        <v>44600</v>
      </c>
      <c r="R111" s="359"/>
    </row>
    <row r="112" spans="1:18" ht="17.45" customHeight="1" x14ac:dyDescent="0.25">
      <c r="A112" s="45"/>
      <c r="B112" s="46">
        <v>3</v>
      </c>
      <c r="C112" s="47"/>
      <c r="D112" s="48" t="s">
        <v>162</v>
      </c>
      <c r="E112" s="241">
        <v>47457</v>
      </c>
      <c r="F112" s="242">
        <v>0</v>
      </c>
      <c r="G112" s="241">
        <v>32558</v>
      </c>
      <c r="H112" s="242">
        <v>0</v>
      </c>
      <c r="I112" s="360">
        <v>44100</v>
      </c>
      <c r="J112" s="361">
        <v>0</v>
      </c>
      <c r="K112" s="360">
        <v>44100</v>
      </c>
      <c r="L112" s="361">
        <v>0</v>
      </c>
      <c r="M112" s="284">
        <v>48000</v>
      </c>
      <c r="N112" s="285"/>
      <c r="O112" s="49">
        <v>50400</v>
      </c>
      <c r="P112" s="359"/>
      <c r="Q112" s="49">
        <v>51400</v>
      </c>
      <c r="R112" s="359"/>
    </row>
    <row r="113" spans="1:18" ht="17.45" customHeight="1" x14ac:dyDescent="0.25">
      <c r="A113" s="45"/>
      <c r="B113" s="46">
        <v>4</v>
      </c>
      <c r="C113" s="47"/>
      <c r="D113" s="48" t="s">
        <v>163</v>
      </c>
      <c r="E113" s="241">
        <v>4727</v>
      </c>
      <c r="F113" s="242">
        <v>0</v>
      </c>
      <c r="G113" s="241">
        <v>6576</v>
      </c>
      <c r="H113" s="242">
        <v>0</v>
      </c>
      <c r="I113" s="360">
        <v>11000</v>
      </c>
      <c r="J113" s="361">
        <v>0</v>
      </c>
      <c r="K113" s="360">
        <v>11000</v>
      </c>
      <c r="L113" s="361">
        <v>0</v>
      </c>
      <c r="M113" s="284">
        <v>11000</v>
      </c>
      <c r="N113" s="285"/>
      <c r="O113" s="49">
        <v>11000</v>
      </c>
      <c r="P113" s="359"/>
      <c r="Q113" s="49">
        <v>11000</v>
      </c>
      <c r="R113" s="359"/>
    </row>
    <row r="114" spans="1:18" ht="17.45" customHeight="1" thickBot="1" x14ac:dyDescent="0.3">
      <c r="A114" s="45"/>
      <c r="B114" s="46">
        <v>5</v>
      </c>
      <c r="C114" s="47"/>
      <c r="D114" s="97" t="s">
        <v>164</v>
      </c>
      <c r="E114" s="254">
        <v>9602</v>
      </c>
      <c r="F114" s="255">
        <v>0</v>
      </c>
      <c r="G114" s="254">
        <v>49347</v>
      </c>
      <c r="H114" s="255">
        <v>0</v>
      </c>
      <c r="I114" s="380">
        <v>110500</v>
      </c>
      <c r="J114" s="381">
        <v>0</v>
      </c>
      <c r="K114" s="380">
        <v>368786</v>
      </c>
      <c r="L114" s="381">
        <v>0</v>
      </c>
      <c r="M114" s="383">
        <v>60000</v>
      </c>
      <c r="N114" s="292"/>
      <c r="O114" s="365">
        <v>60000</v>
      </c>
      <c r="P114" s="366"/>
      <c r="Q114" s="365">
        <v>60000</v>
      </c>
      <c r="R114" s="366"/>
    </row>
    <row r="115" spans="1:18" s="51" customFormat="1" ht="9" customHeight="1" x14ac:dyDescent="0.3">
      <c r="A115" s="98"/>
      <c r="B115" s="99"/>
      <c r="C115" s="98"/>
      <c r="D115" s="100"/>
      <c r="E115" s="100"/>
      <c r="F115" s="100"/>
      <c r="G115" s="100"/>
      <c r="H115" s="100"/>
      <c r="I115" s="50"/>
      <c r="J115" s="50"/>
      <c r="K115" s="50"/>
      <c r="L115" s="50"/>
      <c r="M115" s="50"/>
      <c r="N115" s="50"/>
      <c r="O115" s="50"/>
      <c r="P115" s="50"/>
      <c r="Q115" s="50"/>
      <c r="R115" s="50"/>
    </row>
    <row r="116" spans="1:18" s="51" customFormat="1" ht="21.6" customHeight="1" x14ac:dyDescent="0.3">
      <c r="A116" s="98"/>
      <c r="B116" s="99"/>
      <c r="C116" s="98"/>
      <c r="D116" s="100"/>
      <c r="E116" s="100"/>
      <c r="F116" s="100"/>
      <c r="G116" s="100"/>
      <c r="H116" s="100"/>
      <c r="I116" s="50"/>
      <c r="J116" s="50"/>
      <c r="K116" s="50"/>
      <c r="L116" s="50"/>
      <c r="M116" s="50"/>
      <c r="N116" s="50"/>
      <c r="O116" s="50"/>
      <c r="P116" s="50"/>
      <c r="Q116" s="50"/>
      <c r="R116" s="50"/>
    </row>
    <row r="117" spans="1:18" s="51" customFormat="1" ht="21.6" customHeight="1" x14ac:dyDescent="0.3">
      <c r="A117" s="98"/>
      <c r="B117" s="99"/>
      <c r="C117" s="98"/>
      <c r="D117" s="100"/>
      <c r="E117" s="100"/>
      <c r="F117" s="100"/>
      <c r="G117" s="100"/>
      <c r="H117" s="100"/>
      <c r="I117" s="50"/>
      <c r="J117" s="50"/>
      <c r="K117" s="50"/>
      <c r="L117" s="50"/>
      <c r="M117" s="50"/>
      <c r="N117" s="50"/>
      <c r="O117" s="50"/>
      <c r="P117" s="50"/>
      <c r="Q117" s="50"/>
      <c r="R117" s="50"/>
    </row>
    <row r="118" spans="1:18" s="77" customFormat="1" ht="30" customHeight="1" x14ac:dyDescent="0.35">
      <c r="A118" s="570" t="s">
        <v>258</v>
      </c>
      <c r="B118" s="570"/>
      <c r="C118" s="570"/>
      <c r="D118" s="570"/>
      <c r="E118" s="570"/>
      <c r="F118" s="570"/>
      <c r="G118" s="570"/>
      <c r="H118" s="570"/>
      <c r="I118" s="570"/>
      <c r="J118" s="570"/>
      <c r="K118" s="570"/>
      <c r="L118" s="570"/>
      <c r="M118" s="570"/>
      <c r="N118" s="570"/>
      <c r="O118" s="570"/>
      <c r="P118" s="570"/>
      <c r="Q118" s="303"/>
      <c r="R118" s="303"/>
    </row>
    <row r="119" spans="1:18" s="77" customFormat="1" ht="30" customHeight="1" thickBot="1" x14ac:dyDescent="0.3">
      <c r="A119" s="73"/>
      <c r="B119" s="74"/>
      <c r="C119" s="73"/>
      <c r="D119" s="75"/>
      <c r="E119" s="75"/>
      <c r="F119" s="75"/>
      <c r="G119" s="75"/>
      <c r="H119" s="75"/>
      <c r="I119" s="78"/>
      <c r="J119" s="78"/>
      <c r="K119" s="223"/>
      <c r="L119" s="223"/>
      <c r="M119" s="78"/>
      <c r="N119" s="36"/>
      <c r="O119" s="78"/>
      <c r="P119" s="36"/>
      <c r="Q119" s="653" t="s">
        <v>379</v>
      </c>
      <c r="R119" s="653"/>
    </row>
    <row r="120" spans="1:18" ht="36.75" customHeight="1" thickBot="1" x14ac:dyDescent="0.25">
      <c r="A120" s="603" t="s">
        <v>57</v>
      </c>
      <c r="B120" s="604"/>
      <c r="C120" s="605"/>
      <c r="D120" s="609" t="s">
        <v>58</v>
      </c>
      <c r="E120" s="575" t="s">
        <v>270</v>
      </c>
      <c r="F120" s="576"/>
      <c r="G120" s="575" t="s">
        <v>277</v>
      </c>
      <c r="H120" s="576"/>
      <c r="I120" s="575" t="s">
        <v>59</v>
      </c>
      <c r="J120" s="576"/>
      <c r="K120" s="575" t="s">
        <v>273</v>
      </c>
      <c r="L120" s="576"/>
      <c r="M120" s="575" t="s">
        <v>278</v>
      </c>
      <c r="N120" s="576"/>
      <c r="O120" s="575" t="s">
        <v>283</v>
      </c>
      <c r="P120" s="576"/>
      <c r="Q120" s="575" t="s">
        <v>284</v>
      </c>
      <c r="R120" s="576"/>
    </row>
    <row r="121" spans="1:18" ht="30" customHeight="1" thickBot="1" x14ac:dyDescent="0.25">
      <c r="A121" s="606"/>
      <c r="B121" s="607"/>
      <c r="C121" s="608"/>
      <c r="D121" s="610"/>
      <c r="E121" s="37" t="s">
        <v>60</v>
      </c>
      <c r="F121" s="38" t="s">
        <v>61</v>
      </c>
      <c r="G121" s="37" t="s">
        <v>60</v>
      </c>
      <c r="H121" s="38" t="s">
        <v>61</v>
      </c>
      <c r="I121" s="37" t="s">
        <v>60</v>
      </c>
      <c r="J121" s="38" t="s">
        <v>61</v>
      </c>
      <c r="K121" s="37" t="s">
        <v>60</v>
      </c>
      <c r="L121" s="38" t="s">
        <v>61</v>
      </c>
      <c r="M121" s="37" t="s">
        <v>60</v>
      </c>
      <c r="N121" s="38" t="s">
        <v>61</v>
      </c>
      <c r="O121" s="37" t="s">
        <v>60</v>
      </c>
      <c r="P121" s="38" t="s">
        <v>61</v>
      </c>
      <c r="Q121" s="37" t="s">
        <v>60</v>
      </c>
      <c r="R121" s="38" t="s">
        <v>61</v>
      </c>
    </row>
    <row r="122" spans="1:18" s="51" customFormat="1" ht="17.45" customHeight="1" x14ac:dyDescent="0.25">
      <c r="A122" s="101"/>
      <c r="B122" s="102">
        <v>6</v>
      </c>
      <c r="C122" s="103"/>
      <c r="D122" s="104" t="s">
        <v>165</v>
      </c>
      <c r="E122" s="256"/>
      <c r="F122" s="257"/>
      <c r="G122" s="256"/>
      <c r="H122" s="257"/>
      <c r="I122" s="378"/>
      <c r="J122" s="379"/>
      <c r="K122" s="378"/>
      <c r="L122" s="379"/>
      <c r="M122" s="293"/>
      <c r="N122" s="294"/>
      <c r="O122" s="105"/>
      <c r="P122" s="367"/>
      <c r="Q122" s="105"/>
      <c r="R122" s="367"/>
    </row>
    <row r="123" spans="1:18" ht="17.45" customHeight="1" x14ac:dyDescent="0.25">
      <c r="A123" s="45"/>
      <c r="B123" s="46"/>
      <c r="C123" s="47" t="s">
        <v>62</v>
      </c>
      <c r="D123" s="48" t="s">
        <v>166</v>
      </c>
      <c r="E123" s="241">
        <v>1223576</v>
      </c>
      <c r="F123" s="242">
        <v>0</v>
      </c>
      <c r="G123" s="241">
        <v>1357198</v>
      </c>
      <c r="H123" s="242">
        <v>7378</v>
      </c>
      <c r="I123" s="360">
        <v>1454701</v>
      </c>
      <c r="J123" s="361">
        <v>0</v>
      </c>
      <c r="K123" s="360">
        <v>1478952</v>
      </c>
      <c r="L123" s="361">
        <v>0</v>
      </c>
      <c r="M123" s="284">
        <v>1587140</v>
      </c>
      <c r="N123" s="285">
        <v>0</v>
      </c>
      <c r="O123" s="49">
        <v>1587140</v>
      </c>
      <c r="P123" s="359">
        <v>0</v>
      </c>
      <c r="Q123" s="49">
        <v>1587140</v>
      </c>
      <c r="R123" s="359">
        <v>0</v>
      </c>
    </row>
    <row r="124" spans="1:18" s="65" customFormat="1" ht="17.45" customHeight="1" x14ac:dyDescent="0.25">
      <c r="A124" s="45"/>
      <c r="B124" s="46"/>
      <c r="C124" s="47" t="s">
        <v>67</v>
      </c>
      <c r="D124" s="48" t="s">
        <v>167</v>
      </c>
      <c r="E124" s="241">
        <v>149219</v>
      </c>
      <c r="F124" s="242">
        <v>0</v>
      </c>
      <c r="G124" s="241">
        <v>167434</v>
      </c>
      <c r="H124" s="242">
        <v>0</v>
      </c>
      <c r="I124" s="360">
        <v>189792</v>
      </c>
      <c r="J124" s="361">
        <v>14000</v>
      </c>
      <c r="K124" s="360">
        <v>191383</v>
      </c>
      <c r="L124" s="361">
        <v>14000</v>
      </c>
      <c r="M124" s="284">
        <v>191400</v>
      </c>
      <c r="N124" s="285">
        <v>14000</v>
      </c>
      <c r="O124" s="49">
        <v>191400</v>
      </c>
      <c r="P124" s="359">
        <v>0</v>
      </c>
      <c r="Q124" s="49">
        <v>191400</v>
      </c>
      <c r="R124" s="359">
        <v>0</v>
      </c>
    </row>
    <row r="125" spans="1:18" ht="17.45" customHeight="1" x14ac:dyDescent="0.25">
      <c r="A125" s="45"/>
      <c r="B125" s="46">
        <v>7</v>
      </c>
      <c r="C125" s="47"/>
      <c r="D125" s="48" t="s">
        <v>168</v>
      </c>
      <c r="E125" s="241">
        <v>4680</v>
      </c>
      <c r="F125" s="242">
        <v>0</v>
      </c>
      <c r="G125" s="241">
        <v>4121</v>
      </c>
      <c r="H125" s="242">
        <v>0</v>
      </c>
      <c r="I125" s="360">
        <v>25000</v>
      </c>
      <c r="J125" s="361">
        <v>0</v>
      </c>
      <c r="K125" s="360">
        <v>18000</v>
      </c>
      <c r="L125" s="361">
        <v>0</v>
      </c>
      <c r="M125" s="284">
        <v>20000</v>
      </c>
      <c r="N125" s="285"/>
      <c r="O125" s="49">
        <v>30000</v>
      </c>
      <c r="P125" s="359"/>
      <c r="Q125" s="49">
        <v>30000</v>
      </c>
      <c r="R125" s="359"/>
    </row>
    <row r="126" spans="1:18" ht="17.45" customHeight="1" x14ac:dyDescent="0.25">
      <c r="A126" s="53" t="s">
        <v>114</v>
      </c>
      <c r="B126" s="54"/>
      <c r="C126" s="55"/>
      <c r="D126" s="56" t="s">
        <v>169</v>
      </c>
      <c r="E126" s="243">
        <f>SUM(E110+E111+E112+E113+E114+E123+E124+E125)</f>
        <v>1546936</v>
      </c>
      <c r="F126" s="244">
        <f>SUM(F110+F111+F112+F113+F114+F123+F124+F125)</f>
        <v>0</v>
      </c>
      <c r="G126" s="243">
        <f>SUM(G112+G113+G114+G123+G124+G125+G110+G111)</f>
        <v>1724496</v>
      </c>
      <c r="H126" s="243">
        <f>SUM(H112+H113+H114+H123+H124+H125+H110+H111)</f>
        <v>7378</v>
      </c>
      <c r="I126" s="243">
        <f t="shared" ref="I126:R126" si="69">SUM(I110+I111+I112+I113+I114+I123+I124+I125)</f>
        <v>1992093</v>
      </c>
      <c r="J126" s="244">
        <f t="shared" si="69"/>
        <v>14000</v>
      </c>
      <c r="K126" s="243">
        <f t="shared" si="69"/>
        <v>2242221</v>
      </c>
      <c r="L126" s="244">
        <f t="shared" si="69"/>
        <v>14000</v>
      </c>
      <c r="M126" s="243">
        <f t="shared" si="69"/>
        <v>2074140</v>
      </c>
      <c r="N126" s="244">
        <f t="shared" si="69"/>
        <v>14000</v>
      </c>
      <c r="O126" s="57">
        <f t="shared" si="69"/>
        <v>2092540</v>
      </c>
      <c r="P126" s="58">
        <f t="shared" si="69"/>
        <v>0</v>
      </c>
      <c r="Q126" s="57">
        <f t="shared" si="69"/>
        <v>2093540</v>
      </c>
      <c r="R126" s="58">
        <f t="shared" si="69"/>
        <v>0</v>
      </c>
    </row>
    <row r="127" spans="1:18" ht="17.45" customHeight="1" x14ac:dyDescent="0.25">
      <c r="A127" s="59" t="s">
        <v>116</v>
      </c>
      <c r="B127" s="60"/>
      <c r="C127" s="61"/>
      <c r="D127" s="62" t="s">
        <v>170</v>
      </c>
      <c r="E127" s="245"/>
      <c r="F127" s="246"/>
      <c r="G127" s="245"/>
      <c r="H127" s="246"/>
      <c r="I127" s="245"/>
      <c r="J127" s="246"/>
      <c r="K127" s="245"/>
      <c r="L127" s="246"/>
      <c r="M127" s="245"/>
      <c r="N127" s="246"/>
      <c r="O127" s="63"/>
      <c r="P127" s="64"/>
      <c r="Q127" s="63"/>
      <c r="R127" s="64"/>
    </row>
    <row r="128" spans="1:18" ht="17.45" customHeight="1" x14ac:dyDescent="0.25">
      <c r="A128" s="45"/>
      <c r="B128" s="46">
        <v>1</v>
      </c>
      <c r="C128" s="47"/>
      <c r="D128" s="48" t="s">
        <v>171</v>
      </c>
      <c r="E128" s="241">
        <v>6645</v>
      </c>
      <c r="F128" s="242">
        <v>0</v>
      </c>
      <c r="G128" s="241">
        <v>7167</v>
      </c>
      <c r="H128" s="242">
        <v>0</v>
      </c>
      <c r="I128" s="360">
        <v>87200</v>
      </c>
      <c r="J128" s="361">
        <v>0</v>
      </c>
      <c r="K128" s="360">
        <v>53027</v>
      </c>
      <c r="L128" s="361">
        <v>0</v>
      </c>
      <c r="M128" s="284">
        <v>7200</v>
      </c>
      <c r="N128" s="285"/>
      <c r="O128" s="49">
        <v>7200</v>
      </c>
      <c r="P128" s="359"/>
      <c r="Q128" s="49">
        <v>7200</v>
      </c>
      <c r="R128" s="359"/>
    </row>
    <row r="129" spans="1:18" ht="17.45" customHeight="1" x14ac:dyDescent="0.25">
      <c r="A129" s="45"/>
      <c r="B129" s="46">
        <v>2</v>
      </c>
      <c r="C129" s="47"/>
      <c r="D129" s="48" t="s">
        <v>172</v>
      </c>
      <c r="E129" s="241">
        <v>37080</v>
      </c>
      <c r="F129" s="242">
        <v>0</v>
      </c>
      <c r="G129" s="241">
        <v>29921</v>
      </c>
      <c r="H129" s="242">
        <v>12999</v>
      </c>
      <c r="I129" s="360">
        <v>43850</v>
      </c>
      <c r="J129" s="361">
        <v>20000</v>
      </c>
      <c r="K129" s="360">
        <v>46850</v>
      </c>
      <c r="L129" s="361">
        <v>120000</v>
      </c>
      <c r="M129" s="284">
        <f>74100-24000</f>
        <v>50100</v>
      </c>
      <c r="N129" s="285">
        <v>100000</v>
      </c>
      <c r="O129" s="49">
        <v>50100</v>
      </c>
      <c r="P129" s="359">
        <v>0</v>
      </c>
      <c r="Q129" s="49">
        <v>50100</v>
      </c>
      <c r="R129" s="359">
        <v>0</v>
      </c>
    </row>
    <row r="130" spans="1:18" ht="17.45" customHeight="1" x14ac:dyDescent="0.25">
      <c r="A130" s="53" t="s">
        <v>116</v>
      </c>
      <c r="B130" s="54"/>
      <c r="C130" s="55"/>
      <c r="D130" s="56" t="s">
        <v>173</v>
      </c>
      <c r="E130" s="243">
        <f>SUM(E127:E129)</f>
        <v>43725</v>
      </c>
      <c r="F130" s="244">
        <f>SUM(F127:F129)</f>
        <v>0</v>
      </c>
      <c r="G130" s="243">
        <f t="shared" ref="G130:R130" si="70">SUM(G128:G129)</f>
        <v>37088</v>
      </c>
      <c r="H130" s="244">
        <f t="shared" si="70"/>
        <v>12999</v>
      </c>
      <c r="I130" s="243">
        <f t="shared" si="70"/>
        <v>131050</v>
      </c>
      <c r="J130" s="244">
        <f t="shared" si="70"/>
        <v>20000</v>
      </c>
      <c r="K130" s="243">
        <f t="shared" si="70"/>
        <v>99877</v>
      </c>
      <c r="L130" s="244">
        <f t="shared" si="70"/>
        <v>120000</v>
      </c>
      <c r="M130" s="243">
        <f t="shared" si="70"/>
        <v>57300</v>
      </c>
      <c r="N130" s="244">
        <f t="shared" si="70"/>
        <v>100000</v>
      </c>
      <c r="O130" s="57">
        <f t="shared" si="70"/>
        <v>57300</v>
      </c>
      <c r="P130" s="58">
        <f t="shared" si="70"/>
        <v>0</v>
      </c>
      <c r="Q130" s="57">
        <f t="shared" si="70"/>
        <v>57300</v>
      </c>
      <c r="R130" s="58">
        <f t="shared" si="70"/>
        <v>0</v>
      </c>
    </row>
    <row r="131" spans="1:18" ht="17.45" customHeight="1" x14ac:dyDescent="0.3">
      <c r="A131" s="106"/>
      <c r="B131" s="107"/>
      <c r="C131" s="108"/>
      <c r="D131" s="109"/>
      <c r="E131" s="241"/>
      <c r="F131" s="242"/>
      <c r="G131" s="241"/>
      <c r="H131" s="242"/>
      <c r="I131" s="376"/>
      <c r="J131" s="377"/>
      <c r="K131" s="376"/>
      <c r="L131" s="377"/>
      <c r="M131" s="295"/>
      <c r="N131" s="296"/>
      <c r="O131" s="368"/>
      <c r="P131" s="369"/>
      <c r="Q131" s="368"/>
      <c r="R131" s="369"/>
    </row>
    <row r="132" spans="1:18" ht="24.75" customHeight="1" thickBot="1" x14ac:dyDescent="0.35">
      <c r="A132" s="620" t="s">
        <v>174</v>
      </c>
      <c r="B132" s="621"/>
      <c r="C132" s="621"/>
      <c r="D132" s="622"/>
      <c r="E132" s="258">
        <f t="shared" ref="E132:R132" si="71">SUM(E15+E19+E25+E33+E67+E75+E96+E103+E108+E126+E130)</f>
        <v>33976906</v>
      </c>
      <c r="F132" s="278">
        <f t="shared" si="71"/>
        <v>2643258</v>
      </c>
      <c r="G132" s="258">
        <f t="shared" si="71"/>
        <v>37330076</v>
      </c>
      <c r="H132" s="278">
        <f t="shared" si="71"/>
        <v>743981</v>
      </c>
      <c r="I132" s="286">
        <f t="shared" si="71"/>
        <v>40429495</v>
      </c>
      <c r="J132" s="287">
        <f t="shared" si="71"/>
        <v>2485392</v>
      </c>
      <c r="K132" s="274">
        <f t="shared" si="71"/>
        <v>42377532</v>
      </c>
      <c r="L132" s="275">
        <f t="shared" si="71"/>
        <v>3662815</v>
      </c>
      <c r="M132" s="286">
        <f t="shared" si="71"/>
        <v>43868820</v>
      </c>
      <c r="N132" s="287">
        <f t="shared" si="71"/>
        <v>6185293</v>
      </c>
      <c r="O132" s="286">
        <f t="shared" si="71"/>
        <v>43592443</v>
      </c>
      <c r="P132" s="287">
        <f t="shared" si="71"/>
        <v>1325000</v>
      </c>
      <c r="Q132" s="286">
        <f t="shared" si="71"/>
        <v>44227841</v>
      </c>
      <c r="R132" s="287">
        <f t="shared" si="71"/>
        <v>2023050</v>
      </c>
    </row>
    <row r="133" spans="1:18" ht="18" customHeight="1" x14ac:dyDescent="0.25">
      <c r="I133" s="110"/>
      <c r="J133" s="111"/>
      <c r="K133" s="110"/>
      <c r="L133" s="110"/>
      <c r="M133" s="111"/>
      <c r="N133" s="110"/>
      <c r="O133" s="111"/>
      <c r="P133" s="110"/>
      <c r="Q133" s="111"/>
      <c r="R133" s="110"/>
    </row>
    <row r="134" spans="1:18" ht="17.45" customHeight="1" thickBot="1" x14ac:dyDescent="0.3">
      <c r="I134" s="110"/>
      <c r="J134" s="111"/>
      <c r="K134" s="110"/>
      <c r="L134" s="110"/>
      <c r="M134" s="111"/>
      <c r="N134" s="110"/>
      <c r="O134" s="111"/>
      <c r="P134" s="110"/>
      <c r="Q134" s="111"/>
      <c r="R134" s="110"/>
    </row>
    <row r="135" spans="1:18" ht="36" customHeight="1" thickBot="1" x14ac:dyDescent="0.25">
      <c r="A135" s="623" t="s">
        <v>175</v>
      </c>
      <c r="B135" s="624"/>
      <c r="C135" s="624"/>
      <c r="D135" s="625"/>
      <c r="E135" s="575" t="s">
        <v>270</v>
      </c>
      <c r="F135" s="576"/>
      <c r="G135" s="575" t="s">
        <v>277</v>
      </c>
      <c r="H135" s="576"/>
      <c r="I135" s="575" t="s">
        <v>59</v>
      </c>
      <c r="J135" s="576"/>
      <c r="K135" s="575" t="s">
        <v>273</v>
      </c>
      <c r="L135" s="576"/>
      <c r="M135" s="575" t="s">
        <v>278</v>
      </c>
      <c r="N135" s="576"/>
      <c r="O135" s="575" t="s">
        <v>283</v>
      </c>
      <c r="P135" s="576"/>
      <c r="Q135" s="575" t="s">
        <v>284</v>
      </c>
      <c r="R135" s="576"/>
    </row>
    <row r="136" spans="1:18" ht="17.45" customHeight="1" x14ac:dyDescent="0.25">
      <c r="A136" s="112">
        <v>4</v>
      </c>
      <c r="B136" s="113">
        <v>1</v>
      </c>
      <c r="C136" s="114">
        <v>1</v>
      </c>
      <c r="D136" s="115" t="s">
        <v>177</v>
      </c>
      <c r="E136" s="591">
        <v>0</v>
      </c>
      <c r="F136" s="592"/>
      <c r="G136" s="626">
        <v>41054</v>
      </c>
      <c r="H136" s="627"/>
      <c r="I136" s="618">
        <v>35000</v>
      </c>
      <c r="J136" s="619"/>
      <c r="K136" s="613">
        <v>37500</v>
      </c>
      <c r="L136" s="614"/>
      <c r="M136" s="585">
        <v>85177</v>
      </c>
      <c r="N136" s="586"/>
      <c r="O136" s="577">
        <v>58060</v>
      </c>
      <c r="P136" s="578"/>
      <c r="Q136" s="577">
        <v>50860</v>
      </c>
      <c r="R136" s="578"/>
    </row>
    <row r="137" spans="1:18" ht="17.45" customHeight="1" x14ac:dyDescent="0.25">
      <c r="A137" s="112">
        <v>5</v>
      </c>
      <c r="B137" s="113">
        <v>3</v>
      </c>
      <c r="C137" s="114">
        <v>1</v>
      </c>
      <c r="D137" s="115" t="s">
        <v>176</v>
      </c>
      <c r="E137" s="593">
        <v>980594</v>
      </c>
      <c r="F137" s="594"/>
      <c r="G137" s="593">
        <v>980594</v>
      </c>
      <c r="H137" s="594"/>
      <c r="I137" s="611">
        <v>972618</v>
      </c>
      <c r="J137" s="612"/>
      <c r="K137" s="615">
        <v>972618</v>
      </c>
      <c r="L137" s="616"/>
      <c r="M137" s="587">
        <v>1233022</v>
      </c>
      <c r="N137" s="588"/>
      <c r="O137" s="579">
        <v>1198049</v>
      </c>
      <c r="P137" s="580"/>
      <c r="Q137" s="579">
        <v>1160937</v>
      </c>
      <c r="R137" s="580"/>
    </row>
    <row r="138" spans="1:18" ht="17.45" customHeight="1" x14ac:dyDescent="0.25">
      <c r="A138" s="112">
        <v>7</v>
      </c>
      <c r="B138" s="113">
        <v>1</v>
      </c>
      <c r="C138" s="114"/>
      <c r="D138" s="115" t="s">
        <v>177</v>
      </c>
      <c r="E138" s="581">
        <v>0</v>
      </c>
      <c r="F138" s="582"/>
      <c r="G138" s="593">
        <v>65951</v>
      </c>
      <c r="H138" s="594"/>
      <c r="I138" s="595">
        <v>39000</v>
      </c>
      <c r="J138" s="596"/>
      <c r="K138" s="601">
        <v>69652</v>
      </c>
      <c r="L138" s="602"/>
      <c r="M138" s="589">
        <v>60099</v>
      </c>
      <c r="N138" s="590"/>
      <c r="O138" s="571">
        <v>62118</v>
      </c>
      <c r="P138" s="572"/>
      <c r="Q138" s="571">
        <v>32807</v>
      </c>
      <c r="R138" s="572"/>
    </row>
    <row r="139" spans="1:18" ht="17.45" customHeight="1" x14ac:dyDescent="0.2">
      <c r="A139" s="112">
        <v>9</v>
      </c>
      <c r="B139" s="113">
        <v>1</v>
      </c>
      <c r="C139" s="114"/>
      <c r="D139" s="547" t="s">
        <v>378</v>
      </c>
      <c r="E139" s="581">
        <v>35000</v>
      </c>
      <c r="F139" s="582"/>
      <c r="G139" s="593">
        <v>0</v>
      </c>
      <c r="H139" s="594"/>
      <c r="I139" s="595">
        <v>0</v>
      </c>
      <c r="J139" s="596"/>
      <c r="K139" s="601">
        <v>0</v>
      </c>
      <c r="L139" s="602"/>
      <c r="M139" s="589">
        <v>0</v>
      </c>
      <c r="N139" s="590"/>
      <c r="O139" s="571">
        <v>0</v>
      </c>
      <c r="P139" s="572"/>
      <c r="Q139" s="571">
        <v>0</v>
      </c>
      <c r="R139" s="572"/>
    </row>
    <row r="140" spans="1:18" ht="17.45" customHeight="1" x14ac:dyDescent="0.25">
      <c r="A140" s="112">
        <v>9</v>
      </c>
      <c r="B140" s="113">
        <v>3</v>
      </c>
      <c r="C140" s="114"/>
      <c r="D140" s="115" t="s">
        <v>177</v>
      </c>
      <c r="E140" s="581">
        <v>18516</v>
      </c>
      <c r="F140" s="582"/>
      <c r="G140" s="593">
        <v>4062</v>
      </c>
      <c r="H140" s="594"/>
      <c r="I140" s="595">
        <v>4314</v>
      </c>
      <c r="J140" s="596"/>
      <c r="K140" s="601">
        <v>4314</v>
      </c>
      <c r="L140" s="602"/>
      <c r="M140" s="589">
        <v>4570</v>
      </c>
      <c r="N140" s="590"/>
      <c r="O140" s="571">
        <v>610</v>
      </c>
      <c r="P140" s="572"/>
      <c r="Q140" s="571">
        <v>0</v>
      </c>
      <c r="R140" s="572"/>
    </row>
    <row r="141" spans="1:18" ht="17.45" customHeight="1" x14ac:dyDescent="0.25">
      <c r="A141" s="259"/>
      <c r="B141" s="260"/>
      <c r="C141" s="261"/>
      <c r="D141" s="262" t="s">
        <v>271</v>
      </c>
      <c r="E141" s="581">
        <v>20232</v>
      </c>
      <c r="F141" s="582"/>
      <c r="G141" s="593">
        <v>6389</v>
      </c>
      <c r="H141" s="594"/>
      <c r="I141" s="372"/>
      <c r="J141" s="373"/>
      <c r="K141" s="374"/>
      <c r="L141" s="375"/>
      <c r="M141" s="297"/>
      <c r="N141" s="298"/>
      <c r="O141" s="370"/>
      <c r="P141" s="371"/>
      <c r="Q141" s="370"/>
      <c r="R141" s="371"/>
    </row>
    <row r="142" spans="1:18" ht="24.95" customHeight="1" thickBot="1" x14ac:dyDescent="0.35">
      <c r="A142" s="634" t="s">
        <v>174</v>
      </c>
      <c r="B142" s="635"/>
      <c r="C142" s="635"/>
      <c r="D142" s="636"/>
      <c r="E142" s="583">
        <f>SUM(E137:F141)</f>
        <v>1054342</v>
      </c>
      <c r="F142" s="584"/>
      <c r="G142" s="583">
        <f>SUM(G136:H141)</f>
        <v>1098050</v>
      </c>
      <c r="H142" s="584"/>
      <c r="I142" s="573">
        <f>SUM(I136:I140)</f>
        <v>1050932</v>
      </c>
      <c r="J142" s="574"/>
      <c r="K142" s="573">
        <f>SUM(K136:K140)</f>
        <v>1084084</v>
      </c>
      <c r="L142" s="574"/>
      <c r="M142" s="573">
        <f>SUM(M136:M140)</f>
        <v>1382868</v>
      </c>
      <c r="N142" s="574"/>
      <c r="O142" s="573">
        <f t="shared" ref="O142" si="72">SUM(O136:O140)</f>
        <v>1318837</v>
      </c>
      <c r="P142" s="574"/>
      <c r="Q142" s="573">
        <f t="shared" ref="Q142" si="73">SUM(Q136:Q140)</f>
        <v>1244604</v>
      </c>
      <c r="R142" s="574"/>
    </row>
    <row r="143" spans="1:18" s="51" customFormat="1" ht="18.600000000000001" customHeight="1" x14ac:dyDescent="0.3">
      <c r="A143" s="116"/>
      <c r="B143" s="116"/>
      <c r="C143" s="116"/>
      <c r="D143" s="116"/>
      <c r="E143" s="116"/>
      <c r="F143" s="116"/>
      <c r="G143" s="116"/>
      <c r="H143" s="116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</row>
    <row r="144" spans="1:18" s="51" customFormat="1" ht="18.600000000000001" customHeight="1" thickBot="1" x14ac:dyDescent="0.35">
      <c r="A144" s="116"/>
      <c r="B144" s="116"/>
      <c r="C144" s="116"/>
      <c r="D144" s="116"/>
      <c r="E144" s="116"/>
      <c r="F144" s="116"/>
      <c r="G144" s="116"/>
      <c r="H144" s="116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</row>
    <row r="145" spans="1:18" ht="35.25" customHeight="1" thickBot="1" x14ac:dyDescent="0.25">
      <c r="A145" s="623" t="s">
        <v>178</v>
      </c>
      <c r="B145" s="624"/>
      <c r="C145" s="624"/>
      <c r="D145" s="625"/>
      <c r="E145" s="575" t="s">
        <v>270</v>
      </c>
      <c r="F145" s="576"/>
      <c r="G145" s="575" t="s">
        <v>277</v>
      </c>
      <c r="H145" s="576"/>
      <c r="I145" s="575" t="s">
        <v>59</v>
      </c>
      <c r="J145" s="576"/>
      <c r="K145" s="575" t="s">
        <v>273</v>
      </c>
      <c r="L145" s="576"/>
      <c r="M145" s="575" t="s">
        <v>278</v>
      </c>
      <c r="N145" s="576"/>
      <c r="O145" s="575" t="s">
        <v>283</v>
      </c>
      <c r="P145" s="576"/>
      <c r="Q145" s="575" t="s">
        <v>284</v>
      </c>
      <c r="R145" s="576"/>
    </row>
    <row r="146" spans="1:18" ht="20.100000000000001" customHeight="1" x14ac:dyDescent="0.2">
      <c r="A146" s="631" t="s">
        <v>60</v>
      </c>
      <c r="B146" s="632"/>
      <c r="C146" s="632"/>
      <c r="D146" s="633"/>
      <c r="E146" s="591">
        <f>SUM(E132)</f>
        <v>33976906</v>
      </c>
      <c r="F146" s="592"/>
      <c r="G146" s="591">
        <f>SUM(G132)</f>
        <v>37330076</v>
      </c>
      <c r="H146" s="592"/>
      <c r="I146" s="599">
        <f>SUM(I132)</f>
        <v>40429495</v>
      </c>
      <c r="J146" s="600" t="e">
        <f>SUM(#REF!+#REF!)</f>
        <v>#REF!</v>
      </c>
      <c r="K146" s="599">
        <f>SUM(K132)</f>
        <v>42377532</v>
      </c>
      <c r="L146" s="600" t="e">
        <f>SUM(#REF!+#REF!)</f>
        <v>#REF!</v>
      </c>
      <c r="M146" s="577">
        <f>SUM(M132)</f>
        <v>43868820</v>
      </c>
      <c r="N146" s="578" t="e">
        <f>SUM(#REF!+#REF!)</f>
        <v>#REF!</v>
      </c>
      <c r="O146" s="577">
        <f>SUM(O132)</f>
        <v>43592443</v>
      </c>
      <c r="P146" s="578" t="e">
        <f>SUM(#REF!+#REF!)</f>
        <v>#REF!</v>
      </c>
      <c r="Q146" s="577">
        <f>SUM(Q132)</f>
        <v>44227841</v>
      </c>
      <c r="R146" s="578" t="e">
        <f>SUM(#REF!+#REF!)</f>
        <v>#REF!</v>
      </c>
    </row>
    <row r="147" spans="1:18" ht="20.100000000000001" customHeight="1" x14ac:dyDescent="0.2">
      <c r="A147" s="628" t="s">
        <v>179</v>
      </c>
      <c r="B147" s="629"/>
      <c r="C147" s="629"/>
      <c r="D147" s="630"/>
      <c r="E147" s="581">
        <f>SUM(F132)</f>
        <v>2643258</v>
      </c>
      <c r="F147" s="582"/>
      <c r="G147" s="581">
        <f>SUM(H132)</f>
        <v>743981</v>
      </c>
      <c r="H147" s="582"/>
      <c r="I147" s="597">
        <f>SUM(J132)</f>
        <v>2485392</v>
      </c>
      <c r="J147" s="598" t="e">
        <f>SUM(#REF!+#REF!)</f>
        <v>#REF!</v>
      </c>
      <c r="K147" s="597">
        <f>SUM(L132)</f>
        <v>3662815</v>
      </c>
      <c r="L147" s="598" t="e">
        <f>SUM(#REF!+#REF!)</f>
        <v>#REF!</v>
      </c>
      <c r="M147" s="571">
        <f>SUM(N132)</f>
        <v>6185293</v>
      </c>
      <c r="N147" s="572" t="e">
        <f>SUM(#REF!+#REF!)</f>
        <v>#REF!</v>
      </c>
      <c r="O147" s="571">
        <f>SUM(P132)</f>
        <v>1325000</v>
      </c>
      <c r="P147" s="572" t="e">
        <f>SUM(#REF!+#REF!)</f>
        <v>#REF!</v>
      </c>
      <c r="Q147" s="571">
        <f>SUM(R132)</f>
        <v>2023050</v>
      </c>
      <c r="R147" s="572" t="e">
        <f>SUM(#REF!+#REF!)</f>
        <v>#REF!</v>
      </c>
    </row>
    <row r="148" spans="1:18" ht="20.100000000000001" customHeight="1" x14ac:dyDescent="0.2">
      <c r="A148" s="628" t="s">
        <v>175</v>
      </c>
      <c r="B148" s="629"/>
      <c r="C148" s="629"/>
      <c r="D148" s="630"/>
      <c r="E148" s="581">
        <f>SUM(E142)</f>
        <v>1054342</v>
      </c>
      <c r="F148" s="582"/>
      <c r="G148" s="581">
        <f>SUM(G142)</f>
        <v>1098050</v>
      </c>
      <c r="H148" s="582"/>
      <c r="I148" s="597">
        <f>SUM(I142)</f>
        <v>1050932</v>
      </c>
      <c r="J148" s="598" t="e">
        <f>SUM(#REF!+#REF!)</f>
        <v>#REF!</v>
      </c>
      <c r="K148" s="597">
        <f>SUM(K142)</f>
        <v>1084084</v>
      </c>
      <c r="L148" s="598" t="e">
        <f>SUM(#REF!+#REF!)</f>
        <v>#REF!</v>
      </c>
      <c r="M148" s="571">
        <f>SUM(M142)</f>
        <v>1382868</v>
      </c>
      <c r="N148" s="572" t="e">
        <f>SUM(#REF!+#REF!)</f>
        <v>#REF!</v>
      </c>
      <c r="O148" s="571">
        <f>SUM(O142)</f>
        <v>1318837</v>
      </c>
      <c r="P148" s="572" t="e">
        <f>SUM(#REF!+#REF!)</f>
        <v>#REF!</v>
      </c>
      <c r="Q148" s="571">
        <f>SUM(Q142)</f>
        <v>1244604</v>
      </c>
      <c r="R148" s="572" t="e">
        <f>SUM(#REF!+#REF!)</f>
        <v>#REF!</v>
      </c>
    </row>
    <row r="149" spans="1:18" ht="25.5" customHeight="1" thickBot="1" x14ac:dyDescent="0.3">
      <c r="A149" s="638" t="s">
        <v>181</v>
      </c>
      <c r="B149" s="639"/>
      <c r="C149" s="639"/>
      <c r="D149" s="640"/>
      <c r="E149" s="641">
        <f>SUM(E146:F148)</f>
        <v>37674506</v>
      </c>
      <c r="F149" s="642"/>
      <c r="G149" s="641">
        <f>SUM(G146:H148)</f>
        <v>39172107</v>
      </c>
      <c r="H149" s="642"/>
      <c r="I149" s="573">
        <f>I146+I147+I148</f>
        <v>43965819</v>
      </c>
      <c r="J149" s="574"/>
      <c r="K149" s="583">
        <f>K146+K147+K148</f>
        <v>47124431</v>
      </c>
      <c r="L149" s="584"/>
      <c r="M149" s="573">
        <f>M146+M147+M148</f>
        <v>51436981</v>
      </c>
      <c r="N149" s="574"/>
      <c r="O149" s="573">
        <f t="shared" ref="O149" si="74">O146+O147+O148</f>
        <v>46236280</v>
      </c>
      <c r="P149" s="574"/>
      <c r="Q149" s="573">
        <f t="shared" ref="Q149" si="75">Q146+Q147+Q148</f>
        <v>47495495</v>
      </c>
      <c r="R149" s="574"/>
    </row>
    <row r="150" spans="1:18" s="51" customFormat="1" ht="4.9000000000000004" customHeight="1" x14ac:dyDescent="0.3">
      <c r="A150" s="637"/>
      <c r="B150" s="637"/>
      <c r="C150" s="637"/>
      <c r="D150" s="637"/>
      <c r="E150" s="240"/>
      <c r="F150" s="240"/>
      <c r="G150" s="279"/>
      <c r="H150" s="279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</row>
    <row r="151" spans="1:18" ht="21" customHeight="1" x14ac:dyDescent="0.25"/>
    <row r="152" spans="1:18" ht="21" customHeight="1" x14ac:dyDescent="0.2"/>
    <row r="153" spans="1:18" ht="21" customHeight="1" x14ac:dyDescent="0.2"/>
    <row r="154" spans="1:18" ht="21" customHeight="1" x14ac:dyDescent="0.2"/>
    <row r="155" spans="1:18" ht="21" customHeight="1" x14ac:dyDescent="0.2"/>
    <row r="156" spans="1:18" ht="21" customHeight="1" x14ac:dyDescent="0.2"/>
    <row r="157" spans="1:18" ht="21" customHeight="1" x14ac:dyDescent="0.2"/>
    <row r="158" spans="1:18" ht="21" customHeight="1" x14ac:dyDescent="0.2"/>
    <row r="159" spans="1:18" ht="21" customHeight="1" x14ac:dyDescent="0.2"/>
    <row r="160" spans="1:18" ht="21" customHeight="1" x14ac:dyDescent="0.2"/>
    <row r="161" ht="21" customHeight="1" x14ac:dyDescent="0.2"/>
    <row r="162" ht="21" customHeight="1" x14ac:dyDescent="0.2"/>
    <row r="163" ht="21" customHeight="1" x14ac:dyDescent="0.2"/>
    <row r="164" ht="21" customHeight="1" x14ac:dyDescent="0.2"/>
    <row r="165" ht="21" customHeight="1" x14ac:dyDescent="0.2"/>
    <row r="166" ht="21" customHeight="1" x14ac:dyDescent="0.2"/>
    <row r="167" ht="21" customHeight="1" x14ac:dyDescent="0.2"/>
    <row r="168" ht="21" customHeight="1" x14ac:dyDescent="0.2"/>
    <row r="169" ht="21" customHeight="1" x14ac:dyDescent="0.2"/>
    <row r="170" ht="21" customHeight="1" x14ac:dyDescent="0.2"/>
    <row r="171" ht="21" customHeight="1" x14ac:dyDescent="0.2"/>
    <row r="172" ht="21" customHeight="1" x14ac:dyDescent="0.2"/>
    <row r="173" ht="21" customHeight="1" x14ac:dyDescent="0.2"/>
    <row r="174" ht="21" customHeight="1" x14ac:dyDescent="0.2"/>
    <row r="175" ht="21" customHeight="1" x14ac:dyDescent="0.2"/>
    <row r="176" ht="21" customHeight="1" x14ac:dyDescent="0.2"/>
    <row r="177" ht="21" customHeight="1" x14ac:dyDescent="0.2"/>
    <row r="178" ht="21" customHeight="1" x14ac:dyDescent="0.2"/>
    <row r="179" ht="21" customHeight="1" x14ac:dyDescent="0.2"/>
    <row r="180" ht="21" customHeight="1" x14ac:dyDescent="0.2"/>
    <row r="181" ht="21" customHeight="1" x14ac:dyDescent="0.2"/>
    <row r="182" ht="21" customHeight="1" x14ac:dyDescent="0.2"/>
    <row r="183" ht="21" customHeight="1" x14ac:dyDescent="0.2"/>
    <row r="184" ht="21" customHeight="1" x14ac:dyDescent="0.2"/>
    <row r="185" ht="21" customHeight="1" x14ac:dyDescent="0.2"/>
    <row r="186" ht="21" customHeight="1" x14ac:dyDescent="0.2"/>
    <row r="187" ht="21" customHeight="1" x14ac:dyDescent="0.2"/>
    <row r="188" ht="21" customHeight="1" x14ac:dyDescent="0.2"/>
    <row r="189" ht="21" customHeight="1" x14ac:dyDescent="0.2"/>
    <row r="190" ht="21" customHeight="1" x14ac:dyDescent="0.2"/>
    <row r="191" ht="21" customHeight="1" x14ac:dyDescent="0.2"/>
    <row r="192" ht="21" customHeight="1" x14ac:dyDescent="0.2"/>
    <row r="193" ht="21" customHeight="1" x14ac:dyDescent="0.2"/>
    <row r="194" ht="21" customHeight="1" x14ac:dyDescent="0.2"/>
    <row r="195" ht="21" customHeight="1" x14ac:dyDescent="0.2"/>
    <row r="196" ht="21" customHeight="1" x14ac:dyDescent="0.2"/>
    <row r="197" ht="21" customHeight="1" x14ac:dyDescent="0.2"/>
    <row r="198" ht="21" customHeight="1" x14ac:dyDescent="0.2"/>
    <row r="199" ht="21" customHeight="1" x14ac:dyDescent="0.2"/>
    <row r="200" ht="21" customHeight="1" x14ac:dyDescent="0.2"/>
    <row r="201" ht="21" customHeight="1" x14ac:dyDescent="0.2"/>
    <row r="202" ht="21" customHeight="1" x14ac:dyDescent="0.2"/>
    <row r="203" ht="21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</sheetData>
  <sheetProtection sheet="1" objects="1" scenarios="1"/>
  <mergeCells count="140">
    <mergeCell ref="Q3:R3"/>
    <mergeCell ref="Q40:R40"/>
    <mergeCell ref="Q80:R80"/>
    <mergeCell ref="Q119:R119"/>
    <mergeCell ref="K142:L142"/>
    <mergeCell ref="A150:D150"/>
    <mergeCell ref="A149:D149"/>
    <mergeCell ref="I149:J149"/>
    <mergeCell ref="A148:D148"/>
    <mergeCell ref="I148:J148"/>
    <mergeCell ref="E148:F148"/>
    <mergeCell ref="E149:F149"/>
    <mergeCell ref="G149:H149"/>
    <mergeCell ref="E137:F137"/>
    <mergeCell ref="E138:F138"/>
    <mergeCell ref="E139:F139"/>
    <mergeCell ref="E140:F140"/>
    <mergeCell ref="E141:F141"/>
    <mergeCell ref="E142:F142"/>
    <mergeCell ref="A147:D147"/>
    <mergeCell ref="I147:J147"/>
    <mergeCell ref="A146:D146"/>
    <mergeCell ref="I146:J146"/>
    <mergeCell ref="A145:D145"/>
    <mergeCell ref="I145:J145"/>
    <mergeCell ref="A142:D142"/>
    <mergeCell ref="D3:J3"/>
    <mergeCell ref="A4:C5"/>
    <mergeCell ref="D4:D5"/>
    <mergeCell ref="I4:J4"/>
    <mergeCell ref="E81:F81"/>
    <mergeCell ref="G81:H81"/>
    <mergeCell ref="I136:J136"/>
    <mergeCell ref="A132:D132"/>
    <mergeCell ref="A135:D135"/>
    <mergeCell ref="I135:J135"/>
    <mergeCell ref="A120:C121"/>
    <mergeCell ref="D120:D121"/>
    <mergeCell ref="I120:J120"/>
    <mergeCell ref="E120:F120"/>
    <mergeCell ref="E135:F135"/>
    <mergeCell ref="E136:F136"/>
    <mergeCell ref="G120:H120"/>
    <mergeCell ref="G135:H135"/>
    <mergeCell ref="G136:H136"/>
    <mergeCell ref="A78:P78"/>
    <mergeCell ref="A118:P118"/>
    <mergeCell ref="K81:L81"/>
    <mergeCell ref="K120:L120"/>
    <mergeCell ref="K135:L135"/>
    <mergeCell ref="O81:P81"/>
    <mergeCell ref="O120:P120"/>
    <mergeCell ref="O135:P135"/>
    <mergeCell ref="O136:P136"/>
    <mergeCell ref="O137:P137"/>
    <mergeCell ref="A41:C42"/>
    <mergeCell ref="D41:D42"/>
    <mergeCell ref="I41:J41"/>
    <mergeCell ref="K4:L4"/>
    <mergeCell ref="K41:L41"/>
    <mergeCell ref="E4:F4"/>
    <mergeCell ref="E41:F41"/>
    <mergeCell ref="G4:H4"/>
    <mergeCell ref="G41:H41"/>
    <mergeCell ref="M4:N4"/>
    <mergeCell ref="M41:N41"/>
    <mergeCell ref="O4:P4"/>
    <mergeCell ref="O41:P41"/>
    <mergeCell ref="A81:C82"/>
    <mergeCell ref="D81:D82"/>
    <mergeCell ref="I81:J81"/>
    <mergeCell ref="I137:J137"/>
    <mergeCell ref="K136:L136"/>
    <mergeCell ref="K137:L137"/>
    <mergeCell ref="O146:P146"/>
    <mergeCell ref="O147:P147"/>
    <mergeCell ref="O148:P148"/>
    <mergeCell ref="O149:P149"/>
    <mergeCell ref="O140:P140"/>
    <mergeCell ref="O142:P142"/>
    <mergeCell ref="O145:P145"/>
    <mergeCell ref="O138:P138"/>
    <mergeCell ref="O139:P139"/>
    <mergeCell ref="M149:N149"/>
    <mergeCell ref="E145:F145"/>
    <mergeCell ref="E146:F146"/>
    <mergeCell ref="E147:F147"/>
    <mergeCell ref="G137:H137"/>
    <mergeCell ref="G138:H138"/>
    <mergeCell ref="G139:H139"/>
    <mergeCell ref="G140:H140"/>
    <mergeCell ref="G141:H141"/>
    <mergeCell ref="G145:H145"/>
    <mergeCell ref="G146:H146"/>
    <mergeCell ref="G147:H147"/>
    <mergeCell ref="I142:J142"/>
    <mergeCell ref="I140:J140"/>
    <mergeCell ref="I139:J139"/>
    <mergeCell ref="I138:J138"/>
    <mergeCell ref="K148:L148"/>
    <mergeCell ref="K145:L145"/>
    <mergeCell ref="K146:L146"/>
    <mergeCell ref="K147:L147"/>
    <mergeCell ref="K149:L149"/>
    <mergeCell ref="K138:L138"/>
    <mergeCell ref="K139:L139"/>
    <mergeCell ref="K140:L140"/>
    <mergeCell ref="M137:N137"/>
    <mergeCell ref="M138:N138"/>
    <mergeCell ref="M139:N139"/>
    <mergeCell ref="M140:N140"/>
    <mergeCell ref="M142:N142"/>
    <mergeCell ref="M145:N145"/>
    <mergeCell ref="M146:N146"/>
    <mergeCell ref="M147:N147"/>
    <mergeCell ref="M148:N148"/>
    <mergeCell ref="A1:R1"/>
    <mergeCell ref="A38:R38"/>
    <mergeCell ref="Q140:R140"/>
    <mergeCell ref="Q142:R142"/>
    <mergeCell ref="Q145:R145"/>
    <mergeCell ref="Q146:R146"/>
    <mergeCell ref="Q147:R147"/>
    <mergeCell ref="Q148:R148"/>
    <mergeCell ref="Q149:R149"/>
    <mergeCell ref="Q4:R4"/>
    <mergeCell ref="Q41:R41"/>
    <mergeCell ref="Q81:R81"/>
    <mergeCell ref="Q120:R120"/>
    <mergeCell ref="Q135:R135"/>
    <mergeCell ref="Q136:R136"/>
    <mergeCell ref="Q137:R137"/>
    <mergeCell ref="Q138:R138"/>
    <mergeCell ref="Q139:R139"/>
    <mergeCell ref="G148:H148"/>
    <mergeCell ref="G142:H142"/>
    <mergeCell ref="M81:N81"/>
    <mergeCell ref="M120:N120"/>
    <mergeCell ref="M135:N135"/>
    <mergeCell ref="M136:N136"/>
  </mergeCells>
  <pageMargins left="3.937007874015748E-2" right="3.937007874015748E-2" top="0.35433070866141736" bottom="0.35433070866141736" header="0.31496062992125984" footer="0.31496062992125984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4"/>
  <sheetViews>
    <sheetView topLeftCell="A2" zoomScale="70" zoomScaleNormal="70" workbookViewId="0">
      <selection activeCell="J52" sqref="J52"/>
    </sheetView>
  </sheetViews>
  <sheetFormatPr defaultColWidth="9.140625" defaultRowHeight="12.75" x14ac:dyDescent="0.2"/>
  <cols>
    <col min="1" max="1" width="1.85546875" style="66" customWidth="1"/>
    <col min="2" max="2" width="59.7109375" style="66" customWidth="1"/>
    <col min="3" max="7" width="15.7109375" style="66" customWidth="1"/>
    <col min="8" max="8" width="11.85546875" style="125" customWidth="1"/>
    <col min="9" max="9" width="11.85546875" style="118" customWidth="1"/>
    <col min="10" max="16384" width="9.140625" style="66"/>
  </cols>
  <sheetData>
    <row r="2" spans="2:9" ht="23.25" customHeight="1" x14ac:dyDescent="0.2"/>
    <row r="3" spans="2:9" ht="23.25" x14ac:dyDescent="0.2">
      <c r="B3" s="643" t="s">
        <v>259</v>
      </c>
      <c r="C3" s="643"/>
      <c r="D3" s="643"/>
      <c r="E3" s="643"/>
      <c r="F3" s="643"/>
      <c r="G3" s="643"/>
    </row>
    <row r="4" spans="2:9" ht="23.25" customHeight="1" x14ac:dyDescent="0.2">
      <c r="B4" s="643" t="s">
        <v>182</v>
      </c>
      <c r="C4" s="643"/>
      <c r="D4" s="643"/>
      <c r="E4" s="643"/>
      <c r="F4" s="643"/>
      <c r="G4" s="643"/>
    </row>
    <row r="5" spans="2:9" ht="23.25" x14ac:dyDescent="0.2">
      <c r="B5" s="643" t="s">
        <v>183</v>
      </c>
      <c r="C5" s="643"/>
      <c r="D5" s="643"/>
      <c r="E5" s="643"/>
      <c r="F5" s="643"/>
      <c r="G5" s="643"/>
    </row>
    <row r="6" spans="2:9" ht="22.9" x14ac:dyDescent="0.25">
      <c r="B6" s="643" t="s">
        <v>260</v>
      </c>
      <c r="C6" s="643"/>
      <c r="D6" s="643"/>
      <c r="E6" s="643"/>
      <c r="F6" s="643"/>
      <c r="G6" s="643"/>
    </row>
    <row r="7" spans="2:9" ht="22.9" x14ac:dyDescent="0.25">
      <c r="B7" s="382"/>
      <c r="C7" s="382"/>
      <c r="D7" s="382"/>
      <c r="E7" s="382"/>
      <c r="F7" s="382"/>
      <c r="G7" s="382"/>
    </row>
    <row r="8" spans="2:9" ht="30.75" thickBot="1" x14ac:dyDescent="0.25">
      <c r="B8" s="119"/>
      <c r="C8" s="120"/>
      <c r="D8" s="120"/>
      <c r="E8" s="120"/>
      <c r="F8" s="120"/>
      <c r="G8" s="120" t="s">
        <v>184</v>
      </c>
    </row>
    <row r="9" spans="2:9" ht="46.5" customHeight="1" thickBot="1" x14ac:dyDescent="0.25">
      <c r="B9" s="121" t="s">
        <v>0</v>
      </c>
      <c r="C9" s="122" t="s">
        <v>1</v>
      </c>
      <c r="D9" s="122" t="s">
        <v>377</v>
      </c>
      <c r="E9" s="122" t="s">
        <v>278</v>
      </c>
      <c r="F9" s="122" t="s">
        <v>283</v>
      </c>
      <c r="G9" s="122" t="s">
        <v>284</v>
      </c>
    </row>
    <row r="10" spans="2:9" ht="22.5" customHeight="1" x14ac:dyDescent="0.25">
      <c r="B10" s="123" t="s">
        <v>186</v>
      </c>
      <c r="C10" s="320">
        <f t="shared" ref="C10:D10" si="0">SUM(C12:C16)</f>
        <v>161580</v>
      </c>
      <c r="D10" s="321">
        <f t="shared" si="0"/>
        <v>575308</v>
      </c>
      <c r="E10" s="124">
        <f t="shared" ref="E10:F10" si="1">SUM(E12:E16)</f>
        <v>165600</v>
      </c>
      <c r="F10" s="124">
        <f t="shared" si="1"/>
        <v>165600</v>
      </c>
      <c r="G10" s="124">
        <f t="shared" ref="G10" si="2">SUM(G12:G16)</f>
        <v>165600</v>
      </c>
    </row>
    <row r="11" spans="2:9" ht="20.100000000000001" customHeight="1" x14ac:dyDescent="0.3">
      <c r="B11" s="123" t="s">
        <v>187</v>
      </c>
      <c r="C11" s="320"/>
      <c r="D11" s="321"/>
      <c r="E11" s="124"/>
      <c r="F11" s="124"/>
      <c r="G11" s="124"/>
    </row>
    <row r="12" spans="2:9" ht="20.100000000000001" hidden="1" customHeight="1" x14ac:dyDescent="0.3">
      <c r="B12" s="123" t="s">
        <v>188</v>
      </c>
      <c r="C12" s="320">
        <v>0</v>
      </c>
      <c r="D12" s="321">
        <v>0</v>
      </c>
      <c r="E12" s="124">
        <v>0</v>
      </c>
      <c r="F12" s="124">
        <v>0</v>
      </c>
      <c r="G12" s="124">
        <v>0</v>
      </c>
    </row>
    <row r="13" spans="2:9" ht="20.100000000000001" hidden="1" customHeight="1" x14ac:dyDescent="0.3">
      <c r="B13" s="123" t="s">
        <v>189</v>
      </c>
      <c r="C13" s="320">
        <v>0</v>
      </c>
      <c r="D13" s="321">
        <v>0</v>
      </c>
      <c r="E13" s="124">
        <v>0</v>
      </c>
      <c r="F13" s="124">
        <v>0</v>
      </c>
      <c r="G13" s="124">
        <v>0</v>
      </c>
    </row>
    <row r="14" spans="2:9" ht="20.100000000000001" hidden="1" customHeight="1" x14ac:dyDescent="0.3">
      <c r="B14" s="123" t="s">
        <v>190</v>
      </c>
      <c r="C14" s="320">
        <v>0</v>
      </c>
      <c r="D14" s="321">
        <v>0</v>
      </c>
      <c r="E14" s="124">
        <v>0</v>
      </c>
      <c r="F14" s="124">
        <v>0</v>
      </c>
      <c r="G14" s="124">
        <v>0</v>
      </c>
    </row>
    <row r="15" spans="2:9" ht="19.5" customHeight="1" x14ac:dyDescent="0.25">
      <c r="B15" s="123" t="s">
        <v>191</v>
      </c>
      <c r="C15" s="320">
        <v>0</v>
      </c>
      <c r="D15" s="321">
        <v>307153</v>
      </c>
      <c r="E15" s="124">
        <v>0</v>
      </c>
      <c r="F15" s="124">
        <v>0</v>
      </c>
      <c r="G15" s="124">
        <v>0</v>
      </c>
    </row>
    <row r="16" spans="2:9" ht="20.100000000000001" customHeight="1" x14ac:dyDescent="0.3">
      <c r="B16" s="123" t="s">
        <v>192</v>
      </c>
      <c r="C16" s="320">
        <v>161580</v>
      </c>
      <c r="D16" s="321">
        <v>268155</v>
      </c>
      <c r="E16" s="124">
        <v>165600</v>
      </c>
      <c r="F16" s="124">
        <v>165600</v>
      </c>
      <c r="G16" s="124">
        <v>165600</v>
      </c>
      <c r="I16" s="125"/>
    </row>
    <row r="17" spans="2:9" ht="20.100000000000001" customHeight="1" x14ac:dyDescent="0.3">
      <c r="B17" s="123"/>
      <c r="C17" s="320"/>
      <c r="D17" s="321"/>
      <c r="E17" s="124"/>
      <c r="F17" s="124"/>
      <c r="G17" s="124"/>
      <c r="I17" s="125"/>
    </row>
    <row r="18" spans="2:9" ht="20.100000000000001" customHeight="1" x14ac:dyDescent="0.25">
      <c r="B18" s="123" t="s">
        <v>193</v>
      </c>
      <c r="C18" s="320">
        <f t="shared" ref="C18:D18" si="3">SUM(C20:C23)</f>
        <v>0</v>
      </c>
      <c r="D18" s="321">
        <f t="shared" si="3"/>
        <v>0</v>
      </c>
      <c r="E18" s="124">
        <f t="shared" ref="E18:F18" si="4">SUM(E20:E23)</f>
        <v>10000</v>
      </c>
      <c r="F18" s="124">
        <f t="shared" si="4"/>
        <v>0</v>
      </c>
      <c r="G18" s="124">
        <f t="shared" ref="G18" si="5">SUM(G20:G23)</f>
        <v>0</v>
      </c>
      <c r="I18" s="125"/>
    </row>
    <row r="19" spans="2:9" ht="20.100000000000001" customHeight="1" x14ac:dyDescent="0.3">
      <c r="B19" s="123" t="s">
        <v>194</v>
      </c>
      <c r="C19" s="322"/>
      <c r="D19" s="323"/>
      <c r="E19" s="126"/>
      <c r="F19" s="126"/>
      <c r="G19" s="126"/>
      <c r="I19" s="125"/>
    </row>
    <row r="20" spans="2:9" ht="20.100000000000001" hidden="1" customHeight="1" x14ac:dyDescent="0.3">
      <c r="B20" s="123" t="s">
        <v>195</v>
      </c>
      <c r="C20" s="322">
        <v>0</v>
      </c>
      <c r="D20" s="323">
        <v>0</v>
      </c>
      <c r="E20" s="126">
        <v>0</v>
      </c>
      <c r="F20" s="126"/>
      <c r="G20" s="126">
        <v>0</v>
      </c>
      <c r="I20" s="125"/>
    </row>
    <row r="21" spans="2:9" ht="20.100000000000001" customHeight="1" x14ac:dyDescent="0.25">
      <c r="B21" s="123" t="s">
        <v>196</v>
      </c>
      <c r="C21" s="322">
        <v>0</v>
      </c>
      <c r="D21" s="323">
        <v>0</v>
      </c>
      <c r="E21" s="126">
        <v>10000</v>
      </c>
      <c r="F21" s="126"/>
      <c r="G21" s="126">
        <v>0</v>
      </c>
      <c r="I21" s="125"/>
    </row>
    <row r="22" spans="2:9" ht="20.100000000000001" hidden="1" customHeight="1" x14ac:dyDescent="0.3">
      <c r="B22" s="123" t="s">
        <v>197</v>
      </c>
      <c r="C22" s="320">
        <v>0</v>
      </c>
      <c r="D22" s="321">
        <v>0</v>
      </c>
      <c r="E22" s="124">
        <v>0</v>
      </c>
      <c r="F22" s="124"/>
      <c r="G22" s="124">
        <v>0</v>
      </c>
      <c r="I22" s="125"/>
    </row>
    <row r="23" spans="2:9" ht="20.100000000000001" hidden="1" customHeight="1" x14ac:dyDescent="0.3">
      <c r="B23" s="123" t="s">
        <v>198</v>
      </c>
      <c r="C23" s="322">
        <v>0</v>
      </c>
      <c r="D23" s="323">
        <v>0</v>
      </c>
      <c r="E23" s="126">
        <v>0</v>
      </c>
      <c r="F23" s="126"/>
      <c r="G23" s="126">
        <v>0</v>
      </c>
      <c r="I23" s="125"/>
    </row>
    <row r="24" spans="2:9" ht="20.100000000000001" customHeight="1" x14ac:dyDescent="0.3">
      <c r="B24" s="123"/>
      <c r="C24" s="322"/>
      <c r="D24" s="323"/>
      <c r="E24" s="126"/>
      <c r="F24" s="126"/>
      <c r="G24" s="126"/>
      <c r="I24" s="125"/>
    </row>
    <row r="25" spans="2:9" ht="20.100000000000001" customHeight="1" x14ac:dyDescent="0.2">
      <c r="B25" s="128" t="s">
        <v>199</v>
      </c>
      <c r="C25" s="324">
        <v>202250</v>
      </c>
      <c r="D25" s="325">
        <v>202250</v>
      </c>
      <c r="E25" s="129">
        <v>0</v>
      </c>
      <c r="F25" s="129">
        <v>0</v>
      </c>
      <c r="G25" s="129">
        <v>0</v>
      </c>
      <c r="I25" s="125"/>
    </row>
    <row r="26" spans="2:9" ht="20.100000000000001" customHeight="1" x14ac:dyDescent="0.25">
      <c r="B26" s="128"/>
      <c r="C26" s="326"/>
      <c r="D26" s="327"/>
      <c r="E26" s="130"/>
      <c r="F26" s="130"/>
      <c r="G26" s="130"/>
      <c r="I26" s="125"/>
    </row>
    <row r="27" spans="2:9" ht="20.100000000000001" customHeight="1" x14ac:dyDescent="0.2">
      <c r="B27" s="128" t="s">
        <v>181</v>
      </c>
      <c r="C27" s="326">
        <v>386710</v>
      </c>
      <c r="D27" s="327">
        <v>750438</v>
      </c>
      <c r="E27" s="130">
        <v>270210</v>
      </c>
      <c r="F27" s="130">
        <v>260210</v>
      </c>
      <c r="G27" s="130">
        <v>260210</v>
      </c>
      <c r="I27" s="125"/>
    </row>
    <row r="28" spans="2:9" ht="20.100000000000001" customHeight="1" x14ac:dyDescent="0.2">
      <c r="B28" s="131" t="s">
        <v>200</v>
      </c>
      <c r="C28" s="326">
        <v>386710</v>
      </c>
      <c r="D28" s="327">
        <v>750438</v>
      </c>
      <c r="E28" s="130">
        <v>260210</v>
      </c>
      <c r="F28" s="130">
        <v>260210</v>
      </c>
      <c r="G28" s="130">
        <v>260210</v>
      </c>
      <c r="I28" s="125"/>
    </row>
    <row r="29" spans="2:9" ht="20.100000000000001" customHeight="1" x14ac:dyDescent="0.25">
      <c r="B29" s="131"/>
      <c r="C29" s="328"/>
      <c r="D29" s="329"/>
      <c r="E29" s="132"/>
      <c r="F29" s="132"/>
      <c r="G29" s="132"/>
      <c r="I29" s="125"/>
    </row>
    <row r="30" spans="2:9" ht="20.100000000000001" customHeight="1" x14ac:dyDescent="0.2">
      <c r="B30" s="128" t="s">
        <v>201</v>
      </c>
      <c r="C30" s="324">
        <v>0</v>
      </c>
      <c r="D30" s="325">
        <v>0</v>
      </c>
      <c r="E30" s="129">
        <v>0</v>
      </c>
      <c r="F30" s="129">
        <v>0</v>
      </c>
      <c r="G30" s="129">
        <v>0</v>
      </c>
    </row>
    <row r="31" spans="2:9" ht="20.100000000000001" customHeight="1" thickBot="1" x14ac:dyDescent="0.25">
      <c r="B31" s="133" t="s">
        <v>376</v>
      </c>
      <c r="C31" s="330">
        <v>225130</v>
      </c>
      <c r="D31" s="331">
        <v>225130</v>
      </c>
      <c r="E31" s="134">
        <v>94610</v>
      </c>
      <c r="F31" s="134">
        <v>94610</v>
      </c>
      <c r="G31" s="134">
        <v>94610</v>
      </c>
    </row>
    <row r="32" spans="2:9" ht="20.100000000000001" customHeight="1" x14ac:dyDescent="0.25">
      <c r="B32" s="166"/>
      <c r="C32" s="167"/>
      <c r="D32" s="356"/>
      <c r="E32" s="167"/>
      <c r="F32" s="167"/>
      <c r="G32" s="167"/>
    </row>
    <row r="33" spans="2:7" ht="20.100000000000001" customHeight="1" x14ac:dyDescent="0.25">
      <c r="B33" s="166"/>
      <c r="C33" s="167"/>
      <c r="D33" s="356"/>
      <c r="E33" s="167"/>
      <c r="F33" s="167"/>
      <c r="G33" s="167"/>
    </row>
    <row r="34" spans="2:7" ht="20.100000000000001" customHeight="1" x14ac:dyDescent="0.25">
      <c r="B34" s="166"/>
      <c r="C34" s="167"/>
      <c r="D34" s="356"/>
      <c r="E34" s="167"/>
      <c r="F34" s="167"/>
      <c r="G34" s="167"/>
    </row>
    <row r="35" spans="2:7" ht="20.100000000000001" customHeight="1" x14ac:dyDescent="0.25">
      <c r="B35" s="166"/>
      <c r="C35" s="167"/>
      <c r="D35" s="356"/>
      <c r="E35" s="167"/>
      <c r="F35" s="167"/>
      <c r="G35" s="167"/>
    </row>
    <row r="36" spans="2:7" ht="23.1" customHeight="1" x14ac:dyDescent="0.2">
      <c r="B36" s="643" t="s">
        <v>261</v>
      </c>
      <c r="C36" s="643"/>
      <c r="D36" s="643"/>
      <c r="E36" s="643"/>
      <c r="F36" s="643"/>
      <c r="G36" s="643"/>
    </row>
    <row r="37" spans="2:7" ht="23.1" customHeight="1" x14ac:dyDescent="0.2">
      <c r="B37" s="643" t="s">
        <v>202</v>
      </c>
      <c r="C37" s="643"/>
      <c r="D37" s="643"/>
      <c r="E37" s="643"/>
      <c r="F37" s="643"/>
      <c r="G37" s="643"/>
    </row>
    <row r="38" spans="2:7" ht="23.1" customHeight="1" x14ac:dyDescent="0.2">
      <c r="B38" s="643" t="s">
        <v>260</v>
      </c>
      <c r="C38" s="643"/>
      <c r="D38" s="643"/>
      <c r="E38" s="643"/>
      <c r="F38" s="643"/>
      <c r="G38" s="643"/>
    </row>
    <row r="39" spans="2:7" ht="23.1" customHeight="1" x14ac:dyDescent="0.2">
      <c r="B39" s="552"/>
      <c r="C39" s="552"/>
      <c r="D39" s="552"/>
      <c r="E39" s="552"/>
      <c r="F39" s="552"/>
      <c r="G39" s="552"/>
    </row>
    <row r="40" spans="2:7" ht="30.75" thickBot="1" x14ac:dyDescent="0.25">
      <c r="B40" s="135"/>
      <c r="C40" s="120"/>
      <c r="D40" s="120"/>
      <c r="E40" s="120"/>
      <c r="F40" s="120"/>
      <c r="G40" s="120" t="s">
        <v>203</v>
      </c>
    </row>
    <row r="41" spans="2:7" ht="33" customHeight="1" thickBot="1" x14ac:dyDescent="0.25">
      <c r="B41" s="121" t="s">
        <v>0</v>
      </c>
      <c r="C41" s="122" t="s">
        <v>1</v>
      </c>
      <c r="D41" s="122" t="s">
        <v>377</v>
      </c>
      <c r="E41" s="122" t="s">
        <v>278</v>
      </c>
      <c r="F41" s="122" t="s">
        <v>283</v>
      </c>
      <c r="G41" s="122" t="s">
        <v>284</v>
      </c>
    </row>
    <row r="42" spans="2:7" ht="24.95" customHeight="1" x14ac:dyDescent="0.2">
      <c r="B42" s="136" t="s">
        <v>204</v>
      </c>
      <c r="C42" s="332"/>
      <c r="D42" s="333"/>
      <c r="E42" s="137"/>
      <c r="F42" s="137"/>
      <c r="G42" s="137"/>
    </row>
    <row r="43" spans="2:7" ht="19.149999999999999" customHeight="1" x14ac:dyDescent="0.25">
      <c r="B43" s="138" t="s">
        <v>205</v>
      </c>
      <c r="C43" s="334">
        <f>SUM(C45:C51)</f>
        <v>1491634</v>
      </c>
      <c r="D43" s="335">
        <f t="shared" ref="D43" si="6">SUM(D45:D51)</f>
        <v>1547634</v>
      </c>
      <c r="E43" s="139">
        <f t="shared" ref="E43:F43" si="7">SUM(E45:E51)</f>
        <v>1458600</v>
      </c>
      <c r="F43" s="139">
        <f t="shared" si="7"/>
        <v>1559546</v>
      </c>
      <c r="G43" s="139">
        <f t="shared" ref="G43" si="8">SUM(G45:G51)</f>
        <v>1559546</v>
      </c>
    </row>
    <row r="44" spans="2:7" ht="19.149999999999999" customHeight="1" x14ac:dyDescent="0.3">
      <c r="B44" s="138" t="s">
        <v>206</v>
      </c>
      <c r="C44" s="336"/>
      <c r="D44" s="337"/>
      <c r="E44" s="140"/>
      <c r="F44" s="140"/>
      <c r="G44" s="140"/>
    </row>
    <row r="45" spans="2:7" ht="19.149999999999999" customHeight="1" x14ac:dyDescent="0.25">
      <c r="B45" s="138" t="s">
        <v>207</v>
      </c>
      <c r="C45" s="338">
        <v>1439934</v>
      </c>
      <c r="D45" s="339">
        <v>1465934</v>
      </c>
      <c r="E45" s="141">
        <v>1399000</v>
      </c>
      <c r="F45" s="141">
        <v>1499946</v>
      </c>
      <c r="G45" s="141">
        <v>1499946</v>
      </c>
    </row>
    <row r="46" spans="2:7" ht="19.149999999999999" customHeight="1" x14ac:dyDescent="0.25">
      <c r="B46" s="138" t="s">
        <v>208</v>
      </c>
      <c r="C46" s="338">
        <v>8000</v>
      </c>
      <c r="D46" s="339">
        <v>38000</v>
      </c>
      <c r="E46" s="141">
        <v>38000</v>
      </c>
      <c r="F46" s="141">
        <v>38000</v>
      </c>
      <c r="G46" s="141">
        <v>38000</v>
      </c>
    </row>
    <row r="47" spans="2:7" ht="19.149999999999999" customHeight="1" x14ac:dyDescent="0.25">
      <c r="B47" s="138" t="s">
        <v>209</v>
      </c>
      <c r="C47" s="338">
        <v>4000</v>
      </c>
      <c r="D47" s="339">
        <v>4000</v>
      </c>
      <c r="E47" s="141">
        <v>4000</v>
      </c>
      <c r="F47" s="141">
        <v>4000</v>
      </c>
      <c r="G47" s="141">
        <v>4000</v>
      </c>
    </row>
    <row r="48" spans="2:7" ht="19.149999999999999" customHeight="1" x14ac:dyDescent="0.25">
      <c r="B48" s="138" t="s">
        <v>210</v>
      </c>
      <c r="C48" s="338">
        <v>5600</v>
      </c>
      <c r="D48" s="339">
        <v>5600</v>
      </c>
      <c r="E48" s="141">
        <v>5600</v>
      </c>
      <c r="F48" s="141">
        <v>5600</v>
      </c>
      <c r="G48" s="141">
        <v>5600</v>
      </c>
    </row>
    <row r="49" spans="2:7" ht="19.149999999999999" customHeight="1" x14ac:dyDescent="0.25">
      <c r="B49" s="138" t="s">
        <v>211</v>
      </c>
      <c r="C49" s="338">
        <v>15000</v>
      </c>
      <c r="D49" s="339">
        <v>15000</v>
      </c>
      <c r="E49" s="141">
        <v>12000</v>
      </c>
      <c r="F49" s="141">
        <v>12000</v>
      </c>
      <c r="G49" s="141">
        <v>12000</v>
      </c>
    </row>
    <row r="50" spans="2:7" ht="19.149999999999999" customHeight="1" x14ac:dyDescent="0.25">
      <c r="B50" s="138" t="s">
        <v>212</v>
      </c>
      <c r="C50" s="338">
        <v>2600</v>
      </c>
      <c r="D50" s="339">
        <v>2600</v>
      </c>
      <c r="E50" s="141">
        <v>0</v>
      </c>
      <c r="F50" s="141">
        <v>0</v>
      </c>
      <c r="G50" s="141">
        <v>0</v>
      </c>
    </row>
    <row r="51" spans="2:7" ht="19.149999999999999" customHeight="1" x14ac:dyDescent="0.25">
      <c r="B51" s="138" t="s">
        <v>213</v>
      </c>
      <c r="C51" s="338">
        <v>16500</v>
      </c>
      <c r="D51" s="339">
        <v>16500</v>
      </c>
      <c r="E51" s="141">
        <v>0</v>
      </c>
      <c r="F51" s="141">
        <v>0</v>
      </c>
      <c r="G51" s="141">
        <v>0</v>
      </c>
    </row>
    <row r="52" spans="2:7" ht="19.149999999999999" customHeight="1" x14ac:dyDescent="0.25">
      <c r="B52" s="142" t="s">
        <v>214</v>
      </c>
      <c r="C52" s="338"/>
      <c r="D52" s="339">
        <v>22012</v>
      </c>
      <c r="E52" s="141">
        <v>0</v>
      </c>
      <c r="F52" s="141">
        <v>0</v>
      </c>
      <c r="G52" s="141">
        <v>0</v>
      </c>
    </row>
    <row r="53" spans="2:7" ht="19.149999999999999" customHeight="1" x14ac:dyDescent="0.25">
      <c r="B53" s="142" t="s">
        <v>215</v>
      </c>
      <c r="C53" s="338">
        <v>25000</v>
      </c>
      <c r="D53" s="339">
        <v>25000</v>
      </c>
      <c r="E53" s="141">
        <v>210000</v>
      </c>
      <c r="F53" s="141">
        <v>198000</v>
      </c>
      <c r="G53" s="141">
        <v>163050</v>
      </c>
    </row>
    <row r="54" spans="2:7" ht="19.149999999999999" customHeight="1" x14ac:dyDescent="0.2">
      <c r="B54" s="145" t="s">
        <v>216</v>
      </c>
      <c r="C54" s="340">
        <v>1491634</v>
      </c>
      <c r="D54" s="341">
        <v>1569646</v>
      </c>
      <c r="E54" s="143">
        <v>1559546</v>
      </c>
      <c r="F54" s="143">
        <v>1559546</v>
      </c>
      <c r="G54" s="143">
        <v>1559546</v>
      </c>
    </row>
    <row r="55" spans="2:7" ht="19.149999999999999" customHeight="1" x14ac:dyDescent="0.2">
      <c r="B55" s="131" t="s">
        <v>217</v>
      </c>
      <c r="C55" s="340">
        <v>710572.6</v>
      </c>
      <c r="D55" s="341">
        <v>710572.6</v>
      </c>
      <c r="E55" s="143">
        <v>710572.6</v>
      </c>
      <c r="F55" s="143">
        <v>710572.6</v>
      </c>
      <c r="G55" s="143">
        <v>710572.6</v>
      </c>
    </row>
    <row r="56" spans="2:7" ht="19.149999999999999" customHeight="1" x14ac:dyDescent="0.2">
      <c r="B56" s="146" t="s">
        <v>218</v>
      </c>
      <c r="C56" s="340">
        <v>25000</v>
      </c>
      <c r="D56" s="341">
        <v>25000</v>
      </c>
      <c r="E56" s="143">
        <v>210000</v>
      </c>
      <c r="F56" s="143">
        <v>198000</v>
      </c>
      <c r="G56" s="143">
        <v>163050</v>
      </c>
    </row>
    <row r="57" spans="2:7" ht="19.149999999999999" customHeight="1" x14ac:dyDescent="0.2">
      <c r="B57" s="146" t="s">
        <v>219</v>
      </c>
      <c r="C57" s="340">
        <v>262185</v>
      </c>
      <c r="D57" s="341">
        <v>198674</v>
      </c>
      <c r="E57" s="143">
        <v>340840</v>
      </c>
      <c r="F57" s="143">
        <v>340840</v>
      </c>
      <c r="G57" s="143">
        <v>377655</v>
      </c>
    </row>
    <row r="58" spans="2:7" ht="24.95" customHeight="1" x14ac:dyDescent="0.2">
      <c r="B58" s="136" t="s">
        <v>220</v>
      </c>
      <c r="C58" s="342"/>
      <c r="D58" s="343"/>
      <c r="E58" s="147"/>
      <c r="F58" s="147"/>
      <c r="G58" s="147"/>
    </row>
    <row r="59" spans="2:7" ht="19.149999999999999" customHeight="1" x14ac:dyDescent="0.25">
      <c r="B59" s="138" t="s">
        <v>221</v>
      </c>
      <c r="C59" s="338">
        <v>702813</v>
      </c>
      <c r="D59" s="339">
        <v>688757</v>
      </c>
      <c r="E59" s="141">
        <v>690000</v>
      </c>
      <c r="F59" s="141">
        <v>702813</v>
      </c>
      <c r="G59" s="141">
        <v>702813</v>
      </c>
    </row>
    <row r="60" spans="2:7" ht="19.149999999999999" customHeight="1" x14ac:dyDescent="0.25">
      <c r="B60" s="142" t="s">
        <v>214</v>
      </c>
      <c r="C60" s="338">
        <v>0</v>
      </c>
      <c r="D60" s="339">
        <v>14000</v>
      </c>
      <c r="E60" s="141">
        <v>0</v>
      </c>
      <c r="F60" s="141">
        <v>0</v>
      </c>
      <c r="G60" s="141">
        <v>0</v>
      </c>
    </row>
    <row r="61" spans="2:7" ht="19.149999999999999" customHeight="1" x14ac:dyDescent="0.25">
      <c r="B61" s="138" t="s">
        <v>222</v>
      </c>
      <c r="C61" s="338">
        <v>0</v>
      </c>
      <c r="D61" s="339">
        <v>0</v>
      </c>
      <c r="E61" s="141">
        <v>25000</v>
      </c>
      <c r="F61" s="141">
        <v>60000</v>
      </c>
      <c r="G61" s="141">
        <v>0</v>
      </c>
    </row>
    <row r="62" spans="2:7" ht="19.149999999999999" customHeight="1" x14ac:dyDescent="0.2">
      <c r="B62" s="145" t="s">
        <v>216</v>
      </c>
      <c r="C62" s="340">
        <v>702813</v>
      </c>
      <c r="D62" s="341">
        <v>702757</v>
      </c>
      <c r="E62" s="143">
        <v>690000</v>
      </c>
      <c r="F62" s="143">
        <v>702813</v>
      </c>
      <c r="G62" s="143">
        <v>702813</v>
      </c>
    </row>
    <row r="63" spans="2:7" ht="19.149999999999999" customHeight="1" x14ac:dyDescent="0.2">
      <c r="B63" s="131" t="s">
        <v>217</v>
      </c>
      <c r="C63" s="340">
        <v>358368</v>
      </c>
      <c r="D63" s="341">
        <v>358368</v>
      </c>
      <c r="E63" s="143">
        <v>358368</v>
      </c>
      <c r="F63" s="143">
        <v>358368</v>
      </c>
      <c r="G63" s="143">
        <v>358368</v>
      </c>
    </row>
    <row r="64" spans="2:7" ht="19.149999999999999" customHeight="1" x14ac:dyDescent="0.2">
      <c r="B64" s="146" t="s">
        <v>218</v>
      </c>
      <c r="C64" s="340">
        <v>0</v>
      </c>
      <c r="D64" s="341">
        <v>0</v>
      </c>
      <c r="E64" s="143">
        <v>25000</v>
      </c>
      <c r="F64" s="143">
        <v>60000</v>
      </c>
      <c r="G64" s="143">
        <v>0</v>
      </c>
    </row>
    <row r="65" spans="2:9" ht="19.149999999999999" customHeight="1" thickBot="1" x14ac:dyDescent="0.25">
      <c r="B65" s="148" t="s">
        <v>223</v>
      </c>
      <c r="C65" s="344">
        <v>24515</v>
      </c>
      <c r="D65" s="345">
        <v>35947</v>
      </c>
      <c r="E65" s="149">
        <v>24515</v>
      </c>
      <c r="F65" s="149">
        <v>24515</v>
      </c>
      <c r="G65" s="149">
        <v>24515</v>
      </c>
    </row>
    <row r="66" spans="2:9" s="358" customFormat="1" ht="19.149999999999999" customHeight="1" x14ac:dyDescent="0.25">
      <c r="B66" s="150"/>
      <c r="C66" s="144"/>
      <c r="D66" s="357"/>
      <c r="E66" s="144"/>
      <c r="F66" s="144"/>
      <c r="G66" s="144"/>
      <c r="H66" s="125"/>
      <c r="I66" s="125"/>
    </row>
    <row r="67" spans="2:9" ht="18.95" customHeight="1" x14ac:dyDescent="0.2">
      <c r="B67" s="643" t="s">
        <v>262</v>
      </c>
      <c r="C67" s="643"/>
      <c r="D67" s="643"/>
      <c r="E67" s="643"/>
      <c r="F67" s="643"/>
      <c r="G67" s="643"/>
    </row>
    <row r="68" spans="2:9" ht="18.95" customHeight="1" x14ac:dyDescent="0.2">
      <c r="B68" s="643" t="s">
        <v>224</v>
      </c>
      <c r="C68" s="643"/>
      <c r="D68" s="643"/>
      <c r="E68" s="643"/>
      <c r="F68" s="643"/>
      <c r="G68" s="643"/>
    </row>
    <row r="69" spans="2:9" ht="18.95" customHeight="1" x14ac:dyDescent="0.25">
      <c r="B69" s="643" t="s">
        <v>260</v>
      </c>
      <c r="C69" s="643"/>
      <c r="D69" s="643"/>
      <c r="E69" s="643"/>
      <c r="F69" s="643"/>
      <c r="G69" s="643"/>
    </row>
    <row r="70" spans="2:9" ht="35.25" customHeight="1" thickBot="1" x14ac:dyDescent="0.25">
      <c r="B70" s="151"/>
      <c r="C70" s="120"/>
      <c r="D70" s="120"/>
      <c r="E70" s="120"/>
      <c r="F70" s="120"/>
      <c r="G70" s="120" t="s">
        <v>225</v>
      </c>
    </row>
    <row r="71" spans="2:9" ht="33" customHeight="1" thickBot="1" x14ac:dyDescent="0.25">
      <c r="B71" s="121" t="s">
        <v>0</v>
      </c>
      <c r="C71" s="122" t="s">
        <v>1</v>
      </c>
      <c r="D71" s="122" t="s">
        <v>377</v>
      </c>
      <c r="E71" s="122" t="s">
        <v>278</v>
      </c>
      <c r="F71" s="122" t="s">
        <v>283</v>
      </c>
      <c r="G71" s="122" t="s">
        <v>284</v>
      </c>
    </row>
    <row r="72" spans="2:9" ht="15.4" customHeight="1" x14ac:dyDescent="0.25">
      <c r="B72" s="152" t="s">
        <v>226</v>
      </c>
      <c r="C72" s="338">
        <f>SUM(C76-C73-C74)</f>
        <v>1225821</v>
      </c>
      <c r="D72" s="339">
        <f t="shared" ref="D72" si="9">SUM(D76-D73-D74)</f>
        <v>1227807</v>
      </c>
      <c r="E72" s="141">
        <f t="shared" ref="E72" si="10">SUM(E76-E73-E74)</f>
        <v>1396012</v>
      </c>
      <c r="F72" s="141">
        <f t="shared" ref="F72" si="11">SUM(F76-F73-F74)</f>
        <v>1436012</v>
      </c>
      <c r="G72" s="141">
        <f t="shared" ref="G72" si="12">SUM(G76-G73-G74)</f>
        <v>1436012</v>
      </c>
    </row>
    <row r="73" spans="2:9" ht="15.4" customHeight="1" x14ac:dyDescent="0.25">
      <c r="B73" s="152" t="s">
        <v>227</v>
      </c>
      <c r="C73" s="338">
        <f>SUM(C88+C93+C98)</f>
        <v>418672</v>
      </c>
      <c r="D73" s="339">
        <f>SUM(D88+D93+D98)</f>
        <v>442528</v>
      </c>
      <c r="E73" s="141">
        <f t="shared" ref="E73" si="13">SUM(E88+E93+E98)</f>
        <v>382528</v>
      </c>
      <c r="F73" s="141">
        <f t="shared" ref="F73" si="14">SUM(F88+F93+F98)</f>
        <v>342528</v>
      </c>
      <c r="G73" s="141">
        <f t="shared" ref="G73" si="15">SUM(G88+G93+G98)</f>
        <v>342528</v>
      </c>
    </row>
    <row r="74" spans="2:9" ht="15.4" customHeight="1" x14ac:dyDescent="0.25">
      <c r="B74" s="152" t="s">
        <v>214</v>
      </c>
      <c r="C74" s="338">
        <v>0</v>
      </c>
      <c r="D74" s="339">
        <v>0</v>
      </c>
      <c r="E74" s="141">
        <v>0</v>
      </c>
      <c r="F74" s="141">
        <v>0</v>
      </c>
      <c r="G74" s="141">
        <v>0</v>
      </c>
    </row>
    <row r="75" spans="2:9" ht="15.4" customHeight="1" x14ac:dyDescent="0.25">
      <c r="B75" s="152" t="s">
        <v>228</v>
      </c>
      <c r="C75" s="338">
        <v>14000</v>
      </c>
      <c r="D75" s="339">
        <v>14000</v>
      </c>
      <c r="E75" s="141">
        <v>14000</v>
      </c>
      <c r="F75" s="141">
        <v>0</v>
      </c>
      <c r="G75" s="141">
        <v>0</v>
      </c>
    </row>
    <row r="76" spans="2:9" ht="15.4" customHeight="1" x14ac:dyDescent="0.2">
      <c r="B76" s="153" t="s">
        <v>229</v>
      </c>
      <c r="C76" s="346">
        <f>SUM(C81+C85)</f>
        <v>1644493</v>
      </c>
      <c r="D76" s="347">
        <f>SUM(D81+D85)</f>
        <v>1670335</v>
      </c>
      <c r="E76" s="154">
        <f t="shared" ref="E76" si="16">SUM(E81+E85)</f>
        <v>1778540</v>
      </c>
      <c r="F76" s="154">
        <f t="shared" ref="F76" si="17">SUM(F81+F85)</f>
        <v>1778540</v>
      </c>
      <c r="G76" s="154">
        <f t="shared" ref="G76" si="18">SUM(G81+G85)</f>
        <v>1778540</v>
      </c>
    </row>
    <row r="77" spans="2:9" ht="15.4" customHeight="1" x14ac:dyDescent="0.2">
      <c r="B77" s="155" t="s">
        <v>230</v>
      </c>
      <c r="C77" s="346">
        <f>SUM(C82+C89+C94+C99+C102)</f>
        <v>1027447.6</v>
      </c>
      <c r="D77" s="347">
        <f>SUM(D82+D89+D94+D99+D102)</f>
        <v>1036208</v>
      </c>
      <c r="E77" s="154">
        <f t="shared" ref="E77" si="19">SUM(E82+E89+E94+E99+E102)</f>
        <v>1058386</v>
      </c>
      <c r="F77" s="154">
        <f t="shared" ref="F77" si="20">SUM(F82+F89+F94+F99+F102)</f>
        <v>1058386</v>
      </c>
      <c r="G77" s="154">
        <f t="shared" ref="G77" si="21">SUM(G82+G89+G94+G99+G102)</f>
        <v>1058386</v>
      </c>
    </row>
    <row r="78" spans="2:9" ht="15.4" customHeight="1" x14ac:dyDescent="0.2">
      <c r="B78" s="153" t="s">
        <v>231</v>
      </c>
      <c r="C78" s="340">
        <f>SUM(C84+C90+C95+C100+C103)</f>
        <v>380648</v>
      </c>
      <c r="D78" s="341">
        <f>SUM(D84+D90+D95+D100+D103)</f>
        <v>380648</v>
      </c>
      <c r="E78" s="143">
        <f t="shared" ref="E78" si="22">SUM(E84+E90+E95+E100+E103)</f>
        <v>407194</v>
      </c>
      <c r="F78" s="143">
        <f t="shared" ref="F78" si="23">SUM(F84+F90+F95+F100+F103)</f>
        <v>367194</v>
      </c>
      <c r="G78" s="143">
        <f t="shared" ref="G78" si="24">SUM(G84+G90+G95+G100+G103)</f>
        <v>367194</v>
      </c>
    </row>
    <row r="79" spans="2:9" ht="15.4" customHeight="1" x14ac:dyDescent="0.2">
      <c r="B79" s="155" t="s">
        <v>232</v>
      </c>
      <c r="C79" s="346">
        <v>100000</v>
      </c>
      <c r="D79" s="347">
        <v>100000</v>
      </c>
      <c r="E79" s="154">
        <v>40000</v>
      </c>
      <c r="F79" s="154">
        <v>0</v>
      </c>
      <c r="G79" s="154">
        <v>0</v>
      </c>
    </row>
    <row r="80" spans="2:9" ht="15.4" customHeight="1" x14ac:dyDescent="0.2">
      <c r="B80" s="156" t="s">
        <v>285</v>
      </c>
      <c r="C80" s="340"/>
      <c r="D80" s="341"/>
      <c r="E80" s="143"/>
      <c r="F80" s="143"/>
      <c r="G80" s="143"/>
    </row>
    <row r="81" spans="2:7" ht="15.4" customHeight="1" x14ac:dyDescent="0.25">
      <c r="B81" s="153" t="s">
        <v>234</v>
      </c>
      <c r="C81" s="336">
        <v>189792</v>
      </c>
      <c r="D81" s="337">
        <v>191383</v>
      </c>
      <c r="E81" s="140">
        <v>191400</v>
      </c>
      <c r="F81" s="140">
        <v>191400</v>
      </c>
      <c r="G81" s="140">
        <v>191400</v>
      </c>
    </row>
    <row r="82" spans="2:7" ht="15.4" customHeight="1" x14ac:dyDescent="0.2">
      <c r="B82" s="155" t="s">
        <v>217</v>
      </c>
      <c r="C82" s="340">
        <v>95016</v>
      </c>
      <c r="D82" s="341">
        <v>96607</v>
      </c>
      <c r="E82" s="143">
        <v>108308</v>
      </c>
      <c r="F82" s="143">
        <v>108308</v>
      </c>
      <c r="G82" s="143">
        <v>108308</v>
      </c>
    </row>
    <row r="83" spans="2:7" ht="15.4" customHeight="1" x14ac:dyDescent="0.2">
      <c r="B83" s="155" t="s">
        <v>235</v>
      </c>
      <c r="C83" s="340">
        <v>14000</v>
      </c>
      <c r="D83" s="341">
        <v>14000</v>
      </c>
      <c r="E83" s="143">
        <v>14000</v>
      </c>
      <c r="F83" s="143">
        <v>0</v>
      </c>
      <c r="G83" s="143">
        <v>0</v>
      </c>
    </row>
    <row r="84" spans="2:7" ht="15.4" customHeight="1" x14ac:dyDescent="0.2">
      <c r="B84" s="153" t="s">
        <v>236</v>
      </c>
      <c r="C84" s="340">
        <v>10618</v>
      </c>
      <c r="D84" s="341">
        <v>10618</v>
      </c>
      <c r="E84" s="143">
        <v>11274</v>
      </c>
      <c r="F84" s="143">
        <v>11274</v>
      </c>
      <c r="G84" s="143">
        <v>11274</v>
      </c>
    </row>
    <row r="85" spans="2:7" ht="15.4" customHeight="1" x14ac:dyDescent="0.3">
      <c r="B85" s="157" t="s">
        <v>237</v>
      </c>
      <c r="C85" s="348">
        <f>SUM(C87+C92+C97+C101)</f>
        <v>1454701</v>
      </c>
      <c r="D85" s="349">
        <f t="shared" ref="D85" si="25">SUM(D87+D92+D97+D101)</f>
        <v>1478952</v>
      </c>
      <c r="E85" s="158">
        <f t="shared" ref="E85" si="26">SUM(E87+E92+E97+E101)</f>
        <v>1587140</v>
      </c>
      <c r="F85" s="158">
        <f t="shared" ref="F85" si="27">SUM(F87+F92+F97+F101)</f>
        <v>1587140</v>
      </c>
      <c r="G85" s="158">
        <f t="shared" ref="G85" si="28">SUM(G87+G92+G97+G101)</f>
        <v>1587140</v>
      </c>
    </row>
    <row r="86" spans="2:7" ht="15.4" customHeight="1" x14ac:dyDescent="0.2">
      <c r="B86" s="156" t="s">
        <v>238</v>
      </c>
      <c r="C86" s="340"/>
      <c r="D86" s="341"/>
      <c r="E86" s="143"/>
      <c r="F86" s="143"/>
      <c r="G86" s="143"/>
    </row>
    <row r="87" spans="2:7" ht="15.4" customHeight="1" x14ac:dyDescent="0.25">
      <c r="B87" s="153" t="s">
        <v>234</v>
      </c>
      <c r="C87" s="336">
        <v>686709</v>
      </c>
      <c r="D87" s="337">
        <v>705307</v>
      </c>
      <c r="E87" s="140">
        <v>794664</v>
      </c>
      <c r="F87" s="140">
        <v>794664</v>
      </c>
      <c r="G87" s="140">
        <v>794664</v>
      </c>
    </row>
    <row r="88" spans="2:7" ht="15.4" customHeight="1" x14ac:dyDescent="0.2">
      <c r="B88" s="153" t="s">
        <v>239</v>
      </c>
      <c r="C88" s="340">
        <v>286272</v>
      </c>
      <c r="D88" s="341">
        <v>310128</v>
      </c>
      <c r="E88" s="143">
        <v>310128</v>
      </c>
      <c r="F88" s="143">
        <v>310128</v>
      </c>
      <c r="G88" s="143">
        <v>310128</v>
      </c>
    </row>
    <row r="89" spans="2:7" ht="15.4" customHeight="1" x14ac:dyDescent="0.2">
      <c r="B89" s="155" t="s">
        <v>217</v>
      </c>
      <c r="C89" s="340">
        <v>414925.6</v>
      </c>
      <c r="D89" s="341">
        <v>421230</v>
      </c>
      <c r="E89" s="143">
        <v>421101</v>
      </c>
      <c r="F89" s="143">
        <v>421101</v>
      </c>
      <c r="G89" s="143">
        <v>421101</v>
      </c>
    </row>
    <row r="90" spans="2:7" ht="15.4" customHeight="1" x14ac:dyDescent="0.2">
      <c r="B90" s="153" t="s">
        <v>236</v>
      </c>
      <c r="C90" s="340">
        <v>191530</v>
      </c>
      <c r="D90" s="341">
        <v>191530</v>
      </c>
      <c r="E90" s="143">
        <v>279820</v>
      </c>
      <c r="F90" s="143">
        <v>279820</v>
      </c>
      <c r="G90" s="143">
        <v>279820</v>
      </c>
    </row>
    <row r="91" spans="2:7" ht="15.4" customHeight="1" x14ac:dyDescent="0.2">
      <c r="B91" s="156" t="s">
        <v>240</v>
      </c>
      <c r="C91" s="340"/>
      <c r="D91" s="341"/>
      <c r="E91" s="143"/>
      <c r="F91" s="143"/>
      <c r="G91" s="143"/>
    </row>
    <row r="92" spans="2:7" ht="15.4" customHeight="1" x14ac:dyDescent="0.25">
      <c r="B92" s="153" t="s">
        <v>241</v>
      </c>
      <c r="C92" s="336">
        <v>644520</v>
      </c>
      <c r="D92" s="337">
        <v>649933</v>
      </c>
      <c r="E92" s="140">
        <v>668760</v>
      </c>
      <c r="F92" s="140">
        <v>668760</v>
      </c>
      <c r="G92" s="140">
        <v>668760</v>
      </c>
    </row>
    <row r="93" spans="2:7" ht="15.4" customHeight="1" x14ac:dyDescent="0.2">
      <c r="B93" s="153" t="s">
        <v>242</v>
      </c>
      <c r="C93" s="340">
        <v>100000</v>
      </c>
      <c r="D93" s="341">
        <v>100000</v>
      </c>
      <c r="E93" s="143">
        <v>40000</v>
      </c>
      <c r="F93" s="143">
        <v>0</v>
      </c>
      <c r="G93" s="143">
        <v>0</v>
      </c>
    </row>
    <row r="94" spans="2:7" ht="15.4" customHeight="1" x14ac:dyDescent="0.2">
      <c r="B94" s="155" t="s">
        <v>217</v>
      </c>
      <c r="C94" s="340">
        <v>446378</v>
      </c>
      <c r="D94" s="341">
        <v>447053</v>
      </c>
      <c r="E94" s="143">
        <v>457853</v>
      </c>
      <c r="F94" s="143">
        <v>457853</v>
      </c>
      <c r="G94" s="143">
        <v>457853</v>
      </c>
    </row>
    <row r="95" spans="2:7" ht="15.4" customHeight="1" x14ac:dyDescent="0.2">
      <c r="B95" s="153" t="s">
        <v>236</v>
      </c>
      <c r="C95" s="340">
        <v>170000</v>
      </c>
      <c r="D95" s="341">
        <v>170000</v>
      </c>
      <c r="E95" s="143">
        <v>110000</v>
      </c>
      <c r="F95" s="143">
        <v>70000</v>
      </c>
      <c r="G95" s="143">
        <v>70000</v>
      </c>
    </row>
    <row r="96" spans="2:7" ht="15.4" customHeight="1" x14ac:dyDescent="0.2">
      <c r="B96" s="152" t="s">
        <v>243</v>
      </c>
      <c r="C96" s="340"/>
      <c r="D96" s="341"/>
      <c r="E96" s="143"/>
      <c r="F96" s="143"/>
      <c r="G96" s="143"/>
    </row>
    <row r="97" spans="2:9" ht="15.4" customHeight="1" x14ac:dyDescent="0.25">
      <c r="B97" s="153" t="s">
        <v>234</v>
      </c>
      <c r="C97" s="336">
        <v>83354</v>
      </c>
      <c r="D97" s="337">
        <v>83354</v>
      </c>
      <c r="E97" s="140">
        <v>83598</v>
      </c>
      <c r="F97" s="140">
        <v>83598</v>
      </c>
      <c r="G97" s="140">
        <v>83598</v>
      </c>
    </row>
    <row r="98" spans="2:9" ht="15.4" customHeight="1" x14ac:dyDescent="0.2">
      <c r="B98" s="153" t="s">
        <v>239</v>
      </c>
      <c r="C98" s="340">
        <v>32400</v>
      </c>
      <c r="D98" s="341">
        <v>32400</v>
      </c>
      <c r="E98" s="143">
        <v>32400</v>
      </c>
      <c r="F98" s="143">
        <v>32400</v>
      </c>
      <c r="G98" s="143">
        <v>32400</v>
      </c>
    </row>
    <row r="99" spans="2:9" ht="15.4" customHeight="1" x14ac:dyDescent="0.2">
      <c r="B99" s="155" t="s">
        <v>217</v>
      </c>
      <c r="C99" s="340">
        <v>45521</v>
      </c>
      <c r="D99" s="341">
        <v>45521</v>
      </c>
      <c r="E99" s="143">
        <v>45517</v>
      </c>
      <c r="F99" s="143">
        <v>45517</v>
      </c>
      <c r="G99" s="143">
        <v>45517</v>
      </c>
    </row>
    <row r="100" spans="2:9" ht="15.4" customHeight="1" x14ac:dyDescent="0.2">
      <c r="B100" s="159" t="s">
        <v>236</v>
      </c>
      <c r="C100" s="350">
        <v>6500</v>
      </c>
      <c r="D100" s="351">
        <v>6500</v>
      </c>
      <c r="E100" s="160">
        <v>5100</v>
      </c>
      <c r="F100" s="160">
        <v>5100</v>
      </c>
      <c r="G100" s="160">
        <v>5100</v>
      </c>
    </row>
    <row r="101" spans="2:9" s="127" customFormat="1" ht="15.4" customHeight="1" x14ac:dyDescent="0.25">
      <c r="B101" s="161" t="s">
        <v>244</v>
      </c>
      <c r="C101" s="352">
        <v>40118</v>
      </c>
      <c r="D101" s="353">
        <v>40358</v>
      </c>
      <c r="E101" s="162">
        <v>40118</v>
      </c>
      <c r="F101" s="162">
        <v>40118</v>
      </c>
      <c r="G101" s="162">
        <v>40118</v>
      </c>
      <c r="H101" s="221"/>
      <c r="I101" s="163"/>
    </row>
    <row r="102" spans="2:9" s="127" customFormat="1" ht="15.4" customHeight="1" x14ac:dyDescent="0.2">
      <c r="B102" s="164" t="s">
        <v>217</v>
      </c>
      <c r="C102" s="350">
        <v>25607</v>
      </c>
      <c r="D102" s="351">
        <v>25797</v>
      </c>
      <c r="E102" s="160">
        <v>25607</v>
      </c>
      <c r="F102" s="160">
        <v>25607</v>
      </c>
      <c r="G102" s="160">
        <v>25607</v>
      </c>
      <c r="H102" s="221"/>
      <c r="I102" s="163"/>
    </row>
    <row r="103" spans="2:9" ht="15.4" customHeight="1" thickBot="1" x14ac:dyDescent="0.25">
      <c r="B103" s="133" t="s">
        <v>236</v>
      </c>
      <c r="C103" s="354">
        <v>2000</v>
      </c>
      <c r="D103" s="355">
        <v>2000</v>
      </c>
      <c r="E103" s="165">
        <v>1000</v>
      </c>
      <c r="F103" s="165">
        <v>1000</v>
      </c>
      <c r="G103" s="165">
        <v>1000</v>
      </c>
    </row>
    <row r="104" spans="2:9" ht="17.100000000000001" customHeight="1" x14ac:dyDescent="0.2">
      <c r="B104" s="150"/>
      <c r="C104" s="144"/>
      <c r="D104" s="144"/>
      <c r="E104" s="144"/>
      <c r="F104" s="144"/>
      <c r="G104" s="144"/>
    </row>
  </sheetData>
  <sheetProtection sheet="1" objects="1" scenarios="1"/>
  <mergeCells count="10">
    <mergeCell ref="B37:G37"/>
    <mergeCell ref="B38:G38"/>
    <mergeCell ref="B67:G67"/>
    <mergeCell ref="B68:G68"/>
    <mergeCell ref="B69:G69"/>
    <mergeCell ref="B3:G3"/>
    <mergeCell ref="B4:G4"/>
    <mergeCell ref="B5:G5"/>
    <mergeCell ref="B6:G6"/>
    <mergeCell ref="B36:G36"/>
  </mergeCells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4"/>
  <sheetViews>
    <sheetView topLeftCell="A409" workbookViewId="0">
      <selection activeCell="K425" sqref="K425"/>
    </sheetView>
  </sheetViews>
  <sheetFormatPr defaultRowHeight="15" x14ac:dyDescent="0.25"/>
  <cols>
    <col min="1" max="1" width="43.7109375" customWidth="1"/>
    <col min="2" max="2" width="20.28515625" customWidth="1"/>
    <col min="3" max="3" width="22" customWidth="1"/>
    <col min="4" max="4" width="13.42578125" customWidth="1"/>
    <col min="5" max="5" width="14.85546875" customWidth="1"/>
    <col min="6" max="6" width="15.42578125" customWidth="1"/>
    <col min="256" max="256" width="40.7109375" customWidth="1"/>
    <col min="257" max="257" width="22.7109375" customWidth="1"/>
    <col min="258" max="258" width="22.28515625" customWidth="1"/>
    <col min="259" max="259" width="13.42578125" customWidth="1"/>
    <col min="260" max="260" width="14.85546875" customWidth="1"/>
    <col min="261" max="261" width="15.42578125" customWidth="1"/>
    <col min="512" max="512" width="40.7109375" customWidth="1"/>
    <col min="513" max="513" width="22.7109375" customWidth="1"/>
    <col min="514" max="514" width="22.28515625" customWidth="1"/>
    <col min="515" max="515" width="13.42578125" customWidth="1"/>
    <col min="516" max="516" width="14.85546875" customWidth="1"/>
    <col min="517" max="517" width="15.42578125" customWidth="1"/>
    <col min="768" max="768" width="40.7109375" customWidth="1"/>
    <col min="769" max="769" width="22.7109375" customWidth="1"/>
    <col min="770" max="770" width="22.28515625" customWidth="1"/>
    <col min="771" max="771" width="13.42578125" customWidth="1"/>
    <col min="772" max="772" width="14.85546875" customWidth="1"/>
    <col min="773" max="773" width="15.42578125" customWidth="1"/>
    <col min="1024" max="1024" width="40.7109375" customWidth="1"/>
    <col min="1025" max="1025" width="22.7109375" customWidth="1"/>
    <col min="1026" max="1026" width="22.28515625" customWidth="1"/>
    <col min="1027" max="1027" width="13.42578125" customWidth="1"/>
    <col min="1028" max="1028" width="14.85546875" customWidth="1"/>
    <col min="1029" max="1029" width="15.42578125" customWidth="1"/>
    <col min="1280" max="1280" width="40.7109375" customWidth="1"/>
    <col min="1281" max="1281" width="22.7109375" customWidth="1"/>
    <col min="1282" max="1282" width="22.28515625" customWidth="1"/>
    <col min="1283" max="1283" width="13.42578125" customWidth="1"/>
    <col min="1284" max="1284" width="14.85546875" customWidth="1"/>
    <col min="1285" max="1285" width="15.42578125" customWidth="1"/>
    <col min="1536" max="1536" width="40.7109375" customWidth="1"/>
    <col min="1537" max="1537" width="22.7109375" customWidth="1"/>
    <col min="1538" max="1538" width="22.28515625" customWidth="1"/>
    <col min="1539" max="1539" width="13.42578125" customWidth="1"/>
    <col min="1540" max="1540" width="14.85546875" customWidth="1"/>
    <col min="1541" max="1541" width="15.42578125" customWidth="1"/>
    <col min="1792" max="1792" width="40.7109375" customWidth="1"/>
    <col min="1793" max="1793" width="22.7109375" customWidth="1"/>
    <col min="1794" max="1794" width="22.28515625" customWidth="1"/>
    <col min="1795" max="1795" width="13.42578125" customWidth="1"/>
    <col min="1796" max="1796" width="14.85546875" customWidth="1"/>
    <col min="1797" max="1797" width="15.42578125" customWidth="1"/>
    <col min="2048" max="2048" width="40.7109375" customWidth="1"/>
    <col min="2049" max="2049" width="22.7109375" customWidth="1"/>
    <col min="2050" max="2050" width="22.28515625" customWidth="1"/>
    <col min="2051" max="2051" width="13.42578125" customWidth="1"/>
    <col min="2052" max="2052" width="14.85546875" customWidth="1"/>
    <col min="2053" max="2053" width="15.42578125" customWidth="1"/>
    <col min="2304" max="2304" width="40.7109375" customWidth="1"/>
    <col min="2305" max="2305" width="22.7109375" customWidth="1"/>
    <col min="2306" max="2306" width="22.28515625" customWidth="1"/>
    <col min="2307" max="2307" width="13.42578125" customWidth="1"/>
    <col min="2308" max="2308" width="14.85546875" customWidth="1"/>
    <col min="2309" max="2309" width="15.42578125" customWidth="1"/>
    <col min="2560" max="2560" width="40.7109375" customWidth="1"/>
    <col min="2561" max="2561" width="22.7109375" customWidth="1"/>
    <col min="2562" max="2562" width="22.28515625" customWidth="1"/>
    <col min="2563" max="2563" width="13.42578125" customWidth="1"/>
    <col min="2564" max="2564" width="14.85546875" customWidth="1"/>
    <col min="2565" max="2565" width="15.42578125" customWidth="1"/>
    <col min="2816" max="2816" width="40.7109375" customWidth="1"/>
    <col min="2817" max="2817" width="22.7109375" customWidth="1"/>
    <col min="2818" max="2818" width="22.28515625" customWidth="1"/>
    <col min="2819" max="2819" width="13.42578125" customWidth="1"/>
    <col min="2820" max="2820" width="14.85546875" customWidth="1"/>
    <col min="2821" max="2821" width="15.42578125" customWidth="1"/>
    <col min="3072" max="3072" width="40.7109375" customWidth="1"/>
    <col min="3073" max="3073" width="22.7109375" customWidth="1"/>
    <col min="3074" max="3074" width="22.28515625" customWidth="1"/>
    <col min="3075" max="3075" width="13.42578125" customWidth="1"/>
    <col min="3076" max="3076" width="14.85546875" customWidth="1"/>
    <col min="3077" max="3077" width="15.42578125" customWidth="1"/>
    <col min="3328" max="3328" width="40.7109375" customWidth="1"/>
    <col min="3329" max="3329" width="22.7109375" customWidth="1"/>
    <col min="3330" max="3330" width="22.28515625" customWidth="1"/>
    <col min="3331" max="3331" width="13.42578125" customWidth="1"/>
    <col min="3332" max="3332" width="14.85546875" customWidth="1"/>
    <col min="3333" max="3333" width="15.42578125" customWidth="1"/>
    <col min="3584" max="3584" width="40.7109375" customWidth="1"/>
    <col min="3585" max="3585" width="22.7109375" customWidth="1"/>
    <col min="3586" max="3586" width="22.28515625" customWidth="1"/>
    <col min="3587" max="3587" width="13.42578125" customWidth="1"/>
    <col min="3588" max="3588" width="14.85546875" customWidth="1"/>
    <col min="3589" max="3589" width="15.42578125" customWidth="1"/>
    <col min="3840" max="3840" width="40.7109375" customWidth="1"/>
    <col min="3841" max="3841" width="22.7109375" customWidth="1"/>
    <col min="3842" max="3842" width="22.28515625" customWidth="1"/>
    <col min="3843" max="3843" width="13.42578125" customWidth="1"/>
    <col min="3844" max="3844" width="14.85546875" customWidth="1"/>
    <col min="3845" max="3845" width="15.42578125" customWidth="1"/>
    <col min="4096" max="4096" width="40.7109375" customWidth="1"/>
    <col min="4097" max="4097" width="22.7109375" customWidth="1"/>
    <col min="4098" max="4098" width="22.28515625" customWidth="1"/>
    <col min="4099" max="4099" width="13.42578125" customWidth="1"/>
    <col min="4100" max="4100" width="14.85546875" customWidth="1"/>
    <col min="4101" max="4101" width="15.42578125" customWidth="1"/>
    <col min="4352" max="4352" width="40.7109375" customWidth="1"/>
    <col min="4353" max="4353" width="22.7109375" customWidth="1"/>
    <col min="4354" max="4354" width="22.28515625" customWidth="1"/>
    <col min="4355" max="4355" width="13.42578125" customWidth="1"/>
    <col min="4356" max="4356" width="14.85546875" customWidth="1"/>
    <col min="4357" max="4357" width="15.42578125" customWidth="1"/>
    <col min="4608" max="4608" width="40.7109375" customWidth="1"/>
    <col min="4609" max="4609" width="22.7109375" customWidth="1"/>
    <col min="4610" max="4610" width="22.28515625" customWidth="1"/>
    <col min="4611" max="4611" width="13.42578125" customWidth="1"/>
    <col min="4612" max="4612" width="14.85546875" customWidth="1"/>
    <col min="4613" max="4613" width="15.42578125" customWidth="1"/>
    <col min="4864" max="4864" width="40.7109375" customWidth="1"/>
    <col min="4865" max="4865" width="22.7109375" customWidth="1"/>
    <col min="4866" max="4866" width="22.28515625" customWidth="1"/>
    <col min="4867" max="4867" width="13.42578125" customWidth="1"/>
    <col min="4868" max="4868" width="14.85546875" customWidth="1"/>
    <col min="4869" max="4869" width="15.42578125" customWidth="1"/>
    <col min="5120" max="5120" width="40.7109375" customWidth="1"/>
    <col min="5121" max="5121" width="22.7109375" customWidth="1"/>
    <col min="5122" max="5122" width="22.28515625" customWidth="1"/>
    <col min="5123" max="5123" width="13.42578125" customWidth="1"/>
    <col min="5124" max="5124" width="14.85546875" customWidth="1"/>
    <col min="5125" max="5125" width="15.42578125" customWidth="1"/>
    <col min="5376" max="5376" width="40.7109375" customWidth="1"/>
    <col min="5377" max="5377" width="22.7109375" customWidth="1"/>
    <col min="5378" max="5378" width="22.28515625" customWidth="1"/>
    <col min="5379" max="5379" width="13.42578125" customWidth="1"/>
    <col min="5380" max="5380" width="14.85546875" customWidth="1"/>
    <col min="5381" max="5381" width="15.42578125" customWidth="1"/>
    <col min="5632" max="5632" width="40.7109375" customWidth="1"/>
    <col min="5633" max="5633" width="22.7109375" customWidth="1"/>
    <col min="5634" max="5634" width="22.28515625" customWidth="1"/>
    <col min="5635" max="5635" width="13.42578125" customWidth="1"/>
    <col min="5636" max="5636" width="14.85546875" customWidth="1"/>
    <col min="5637" max="5637" width="15.42578125" customWidth="1"/>
    <col min="5888" max="5888" width="40.7109375" customWidth="1"/>
    <col min="5889" max="5889" width="22.7109375" customWidth="1"/>
    <col min="5890" max="5890" width="22.28515625" customWidth="1"/>
    <col min="5891" max="5891" width="13.42578125" customWidth="1"/>
    <col min="5892" max="5892" width="14.85546875" customWidth="1"/>
    <col min="5893" max="5893" width="15.42578125" customWidth="1"/>
    <col min="6144" max="6144" width="40.7109375" customWidth="1"/>
    <col min="6145" max="6145" width="22.7109375" customWidth="1"/>
    <col min="6146" max="6146" width="22.28515625" customWidth="1"/>
    <col min="6147" max="6147" width="13.42578125" customWidth="1"/>
    <col min="6148" max="6148" width="14.85546875" customWidth="1"/>
    <col min="6149" max="6149" width="15.42578125" customWidth="1"/>
    <col min="6400" max="6400" width="40.7109375" customWidth="1"/>
    <col min="6401" max="6401" width="22.7109375" customWidth="1"/>
    <col min="6402" max="6402" width="22.28515625" customWidth="1"/>
    <col min="6403" max="6403" width="13.42578125" customWidth="1"/>
    <col min="6404" max="6404" width="14.85546875" customWidth="1"/>
    <col min="6405" max="6405" width="15.42578125" customWidth="1"/>
    <col min="6656" max="6656" width="40.7109375" customWidth="1"/>
    <col min="6657" max="6657" width="22.7109375" customWidth="1"/>
    <col min="6658" max="6658" width="22.28515625" customWidth="1"/>
    <col min="6659" max="6659" width="13.42578125" customWidth="1"/>
    <col min="6660" max="6660" width="14.85546875" customWidth="1"/>
    <col min="6661" max="6661" width="15.42578125" customWidth="1"/>
    <col min="6912" max="6912" width="40.7109375" customWidth="1"/>
    <col min="6913" max="6913" width="22.7109375" customWidth="1"/>
    <col min="6914" max="6914" width="22.28515625" customWidth="1"/>
    <col min="6915" max="6915" width="13.42578125" customWidth="1"/>
    <col min="6916" max="6916" width="14.85546875" customWidth="1"/>
    <col min="6917" max="6917" width="15.42578125" customWidth="1"/>
    <col min="7168" max="7168" width="40.7109375" customWidth="1"/>
    <col min="7169" max="7169" width="22.7109375" customWidth="1"/>
    <col min="7170" max="7170" width="22.28515625" customWidth="1"/>
    <col min="7171" max="7171" width="13.42578125" customWidth="1"/>
    <col min="7172" max="7172" width="14.85546875" customWidth="1"/>
    <col min="7173" max="7173" width="15.42578125" customWidth="1"/>
    <col min="7424" max="7424" width="40.7109375" customWidth="1"/>
    <col min="7425" max="7425" width="22.7109375" customWidth="1"/>
    <col min="7426" max="7426" width="22.28515625" customWidth="1"/>
    <col min="7427" max="7427" width="13.42578125" customWidth="1"/>
    <col min="7428" max="7428" width="14.85546875" customWidth="1"/>
    <col min="7429" max="7429" width="15.42578125" customWidth="1"/>
    <col min="7680" max="7680" width="40.7109375" customWidth="1"/>
    <col min="7681" max="7681" width="22.7109375" customWidth="1"/>
    <col min="7682" max="7682" width="22.28515625" customWidth="1"/>
    <col min="7683" max="7683" width="13.42578125" customWidth="1"/>
    <col min="7684" max="7684" width="14.85546875" customWidth="1"/>
    <col min="7685" max="7685" width="15.42578125" customWidth="1"/>
    <col min="7936" max="7936" width="40.7109375" customWidth="1"/>
    <col min="7937" max="7937" width="22.7109375" customWidth="1"/>
    <col min="7938" max="7938" width="22.28515625" customWidth="1"/>
    <col min="7939" max="7939" width="13.42578125" customWidth="1"/>
    <col min="7940" max="7940" width="14.85546875" customWidth="1"/>
    <col min="7941" max="7941" width="15.42578125" customWidth="1"/>
    <col min="8192" max="8192" width="40.7109375" customWidth="1"/>
    <col min="8193" max="8193" width="22.7109375" customWidth="1"/>
    <col min="8194" max="8194" width="22.28515625" customWidth="1"/>
    <col min="8195" max="8195" width="13.42578125" customWidth="1"/>
    <col min="8196" max="8196" width="14.85546875" customWidth="1"/>
    <col min="8197" max="8197" width="15.42578125" customWidth="1"/>
    <col min="8448" max="8448" width="40.7109375" customWidth="1"/>
    <col min="8449" max="8449" width="22.7109375" customWidth="1"/>
    <col min="8450" max="8450" width="22.28515625" customWidth="1"/>
    <col min="8451" max="8451" width="13.42578125" customWidth="1"/>
    <col min="8452" max="8452" width="14.85546875" customWidth="1"/>
    <col min="8453" max="8453" width="15.42578125" customWidth="1"/>
    <col min="8704" max="8704" width="40.7109375" customWidth="1"/>
    <col min="8705" max="8705" width="22.7109375" customWidth="1"/>
    <col min="8706" max="8706" width="22.28515625" customWidth="1"/>
    <col min="8707" max="8707" width="13.42578125" customWidth="1"/>
    <col min="8708" max="8708" width="14.85546875" customWidth="1"/>
    <col min="8709" max="8709" width="15.42578125" customWidth="1"/>
    <col min="8960" max="8960" width="40.7109375" customWidth="1"/>
    <col min="8961" max="8961" width="22.7109375" customWidth="1"/>
    <col min="8962" max="8962" width="22.28515625" customWidth="1"/>
    <col min="8963" max="8963" width="13.42578125" customWidth="1"/>
    <col min="8964" max="8964" width="14.85546875" customWidth="1"/>
    <col min="8965" max="8965" width="15.42578125" customWidth="1"/>
    <col min="9216" max="9216" width="40.7109375" customWidth="1"/>
    <col min="9217" max="9217" width="22.7109375" customWidth="1"/>
    <col min="9218" max="9218" width="22.28515625" customWidth="1"/>
    <col min="9219" max="9219" width="13.42578125" customWidth="1"/>
    <col min="9220" max="9220" width="14.85546875" customWidth="1"/>
    <col min="9221" max="9221" width="15.42578125" customWidth="1"/>
    <col min="9472" max="9472" width="40.7109375" customWidth="1"/>
    <col min="9473" max="9473" width="22.7109375" customWidth="1"/>
    <col min="9474" max="9474" width="22.28515625" customWidth="1"/>
    <col min="9475" max="9475" width="13.42578125" customWidth="1"/>
    <col min="9476" max="9476" width="14.85546875" customWidth="1"/>
    <col min="9477" max="9477" width="15.42578125" customWidth="1"/>
    <col min="9728" max="9728" width="40.7109375" customWidth="1"/>
    <col min="9729" max="9729" width="22.7109375" customWidth="1"/>
    <col min="9730" max="9730" width="22.28515625" customWidth="1"/>
    <col min="9731" max="9731" width="13.42578125" customWidth="1"/>
    <col min="9732" max="9732" width="14.85546875" customWidth="1"/>
    <col min="9733" max="9733" width="15.42578125" customWidth="1"/>
    <col min="9984" max="9984" width="40.7109375" customWidth="1"/>
    <col min="9985" max="9985" width="22.7109375" customWidth="1"/>
    <col min="9986" max="9986" width="22.28515625" customWidth="1"/>
    <col min="9987" max="9987" width="13.42578125" customWidth="1"/>
    <col min="9988" max="9988" width="14.85546875" customWidth="1"/>
    <col min="9989" max="9989" width="15.42578125" customWidth="1"/>
    <col min="10240" max="10240" width="40.7109375" customWidth="1"/>
    <col min="10241" max="10241" width="22.7109375" customWidth="1"/>
    <col min="10242" max="10242" width="22.28515625" customWidth="1"/>
    <col min="10243" max="10243" width="13.42578125" customWidth="1"/>
    <col min="10244" max="10244" width="14.85546875" customWidth="1"/>
    <col min="10245" max="10245" width="15.42578125" customWidth="1"/>
    <col min="10496" max="10496" width="40.7109375" customWidth="1"/>
    <col min="10497" max="10497" width="22.7109375" customWidth="1"/>
    <col min="10498" max="10498" width="22.28515625" customWidth="1"/>
    <col min="10499" max="10499" width="13.42578125" customWidth="1"/>
    <col min="10500" max="10500" width="14.85546875" customWidth="1"/>
    <col min="10501" max="10501" width="15.42578125" customWidth="1"/>
    <col min="10752" max="10752" width="40.7109375" customWidth="1"/>
    <col min="10753" max="10753" width="22.7109375" customWidth="1"/>
    <col min="10754" max="10754" width="22.28515625" customWidth="1"/>
    <col min="10755" max="10755" width="13.42578125" customWidth="1"/>
    <col min="10756" max="10756" width="14.85546875" customWidth="1"/>
    <col min="10757" max="10757" width="15.42578125" customWidth="1"/>
    <col min="11008" max="11008" width="40.7109375" customWidth="1"/>
    <col min="11009" max="11009" width="22.7109375" customWidth="1"/>
    <col min="11010" max="11010" width="22.28515625" customWidth="1"/>
    <col min="11011" max="11011" width="13.42578125" customWidth="1"/>
    <col min="11012" max="11012" width="14.85546875" customWidth="1"/>
    <col min="11013" max="11013" width="15.42578125" customWidth="1"/>
    <col min="11264" max="11264" width="40.7109375" customWidth="1"/>
    <col min="11265" max="11265" width="22.7109375" customWidth="1"/>
    <col min="11266" max="11266" width="22.28515625" customWidth="1"/>
    <col min="11267" max="11267" width="13.42578125" customWidth="1"/>
    <col min="11268" max="11268" width="14.85546875" customWidth="1"/>
    <col min="11269" max="11269" width="15.42578125" customWidth="1"/>
    <col min="11520" max="11520" width="40.7109375" customWidth="1"/>
    <col min="11521" max="11521" width="22.7109375" customWidth="1"/>
    <col min="11522" max="11522" width="22.28515625" customWidth="1"/>
    <col min="11523" max="11523" width="13.42578125" customWidth="1"/>
    <col min="11524" max="11524" width="14.85546875" customWidth="1"/>
    <col min="11525" max="11525" width="15.42578125" customWidth="1"/>
    <col min="11776" max="11776" width="40.7109375" customWidth="1"/>
    <col min="11777" max="11777" width="22.7109375" customWidth="1"/>
    <col min="11778" max="11778" width="22.28515625" customWidth="1"/>
    <col min="11779" max="11779" width="13.42578125" customWidth="1"/>
    <col min="11780" max="11780" width="14.85546875" customWidth="1"/>
    <col min="11781" max="11781" width="15.42578125" customWidth="1"/>
    <col min="12032" max="12032" width="40.7109375" customWidth="1"/>
    <col min="12033" max="12033" width="22.7109375" customWidth="1"/>
    <col min="12034" max="12034" width="22.28515625" customWidth="1"/>
    <col min="12035" max="12035" width="13.42578125" customWidth="1"/>
    <col min="12036" max="12036" width="14.85546875" customWidth="1"/>
    <col min="12037" max="12037" width="15.42578125" customWidth="1"/>
    <col min="12288" max="12288" width="40.7109375" customWidth="1"/>
    <col min="12289" max="12289" width="22.7109375" customWidth="1"/>
    <col min="12290" max="12290" width="22.28515625" customWidth="1"/>
    <col min="12291" max="12291" width="13.42578125" customWidth="1"/>
    <col min="12292" max="12292" width="14.85546875" customWidth="1"/>
    <col min="12293" max="12293" width="15.42578125" customWidth="1"/>
    <col min="12544" max="12544" width="40.7109375" customWidth="1"/>
    <col min="12545" max="12545" width="22.7109375" customWidth="1"/>
    <col min="12546" max="12546" width="22.28515625" customWidth="1"/>
    <col min="12547" max="12547" width="13.42578125" customWidth="1"/>
    <col min="12548" max="12548" width="14.85546875" customWidth="1"/>
    <col min="12549" max="12549" width="15.42578125" customWidth="1"/>
    <col min="12800" max="12800" width="40.7109375" customWidth="1"/>
    <col min="12801" max="12801" width="22.7109375" customWidth="1"/>
    <col min="12802" max="12802" width="22.28515625" customWidth="1"/>
    <col min="12803" max="12803" width="13.42578125" customWidth="1"/>
    <col min="12804" max="12804" width="14.85546875" customWidth="1"/>
    <col min="12805" max="12805" width="15.42578125" customWidth="1"/>
    <col min="13056" max="13056" width="40.7109375" customWidth="1"/>
    <col min="13057" max="13057" width="22.7109375" customWidth="1"/>
    <col min="13058" max="13058" width="22.28515625" customWidth="1"/>
    <col min="13059" max="13059" width="13.42578125" customWidth="1"/>
    <col min="13060" max="13060" width="14.85546875" customWidth="1"/>
    <col min="13061" max="13061" width="15.42578125" customWidth="1"/>
    <col min="13312" max="13312" width="40.7109375" customWidth="1"/>
    <col min="13313" max="13313" width="22.7109375" customWidth="1"/>
    <col min="13314" max="13314" width="22.28515625" customWidth="1"/>
    <col min="13315" max="13315" width="13.42578125" customWidth="1"/>
    <col min="13316" max="13316" width="14.85546875" customWidth="1"/>
    <col min="13317" max="13317" width="15.42578125" customWidth="1"/>
    <col min="13568" max="13568" width="40.7109375" customWidth="1"/>
    <col min="13569" max="13569" width="22.7109375" customWidth="1"/>
    <col min="13570" max="13570" width="22.28515625" customWidth="1"/>
    <col min="13571" max="13571" width="13.42578125" customWidth="1"/>
    <col min="13572" max="13572" width="14.85546875" customWidth="1"/>
    <col min="13573" max="13573" width="15.42578125" customWidth="1"/>
    <col min="13824" max="13824" width="40.7109375" customWidth="1"/>
    <col min="13825" max="13825" width="22.7109375" customWidth="1"/>
    <col min="13826" max="13826" width="22.28515625" customWidth="1"/>
    <col min="13827" max="13827" width="13.42578125" customWidth="1"/>
    <col min="13828" max="13828" width="14.85546875" customWidth="1"/>
    <col min="13829" max="13829" width="15.42578125" customWidth="1"/>
    <col min="14080" max="14080" width="40.7109375" customWidth="1"/>
    <col min="14081" max="14081" width="22.7109375" customWidth="1"/>
    <col min="14082" max="14082" width="22.28515625" customWidth="1"/>
    <col min="14083" max="14083" width="13.42578125" customWidth="1"/>
    <col min="14084" max="14084" width="14.85546875" customWidth="1"/>
    <col min="14085" max="14085" width="15.42578125" customWidth="1"/>
    <col min="14336" max="14336" width="40.7109375" customWidth="1"/>
    <col min="14337" max="14337" width="22.7109375" customWidth="1"/>
    <col min="14338" max="14338" width="22.28515625" customWidth="1"/>
    <col min="14339" max="14339" width="13.42578125" customWidth="1"/>
    <col min="14340" max="14340" width="14.85546875" customWidth="1"/>
    <col min="14341" max="14341" width="15.42578125" customWidth="1"/>
    <col min="14592" max="14592" width="40.7109375" customWidth="1"/>
    <col min="14593" max="14593" width="22.7109375" customWidth="1"/>
    <col min="14594" max="14594" width="22.28515625" customWidth="1"/>
    <col min="14595" max="14595" width="13.42578125" customWidth="1"/>
    <col min="14596" max="14596" width="14.85546875" customWidth="1"/>
    <col min="14597" max="14597" width="15.42578125" customWidth="1"/>
    <col min="14848" max="14848" width="40.7109375" customWidth="1"/>
    <col min="14849" max="14849" width="22.7109375" customWidth="1"/>
    <col min="14850" max="14850" width="22.28515625" customWidth="1"/>
    <col min="14851" max="14851" width="13.42578125" customWidth="1"/>
    <col min="14852" max="14852" width="14.85546875" customWidth="1"/>
    <col min="14853" max="14853" width="15.42578125" customWidth="1"/>
    <col min="15104" max="15104" width="40.7109375" customWidth="1"/>
    <col min="15105" max="15105" width="22.7109375" customWidth="1"/>
    <col min="15106" max="15106" width="22.28515625" customWidth="1"/>
    <col min="15107" max="15107" width="13.42578125" customWidth="1"/>
    <col min="15108" max="15108" width="14.85546875" customWidth="1"/>
    <col min="15109" max="15109" width="15.42578125" customWidth="1"/>
    <col min="15360" max="15360" width="40.7109375" customWidth="1"/>
    <col min="15361" max="15361" width="22.7109375" customWidth="1"/>
    <col min="15362" max="15362" width="22.28515625" customWidth="1"/>
    <col min="15363" max="15363" width="13.42578125" customWidth="1"/>
    <col min="15364" max="15364" width="14.85546875" customWidth="1"/>
    <col min="15365" max="15365" width="15.42578125" customWidth="1"/>
    <col min="15616" max="15616" width="40.7109375" customWidth="1"/>
    <col min="15617" max="15617" width="22.7109375" customWidth="1"/>
    <col min="15618" max="15618" width="22.28515625" customWidth="1"/>
    <col min="15619" max="15619" width="13.42578125" customWidth="1"/>
    <col min="15620" max="15620" width="14.85546875" customWidth="1"/>
    <col min="15621" max="15621" width="15.42578125" customWidth="1"/>
    <col min="15872" max="15872" width="40.7109375" customWidth="1"/>
    <col min="15873" max="15873" width="22.7109375" customWidth="1"/>
    <col min="15874" max="15874" width="22.28515625" customWidth="1"/>
    <col min="15875" max="15875" width="13.42578125" customWidth="1"/>
    <col min="15876" max="15876" width="14.85546875" customWidth="1"/>
    <col min="15877" max="15877" width="15.42578125" customWidth="1"/>
    <col min="16128" max="16128" width="40.7109375" customWidth="1"/>
    <col min="16129" max="16129" width="22.7109375" customWidth="1"/>
    <col min="16130" max="16130" width="22.28515625" customWidth="1"/>
    <col min="16131" max="16131" width="13.42578125" customWidth="1"/>
    <col min="16132" max="16132" width="14.85546875" customWidth="1"/>
    <col min="16133" max="16133" width="15.42578125" customWidth="1"/>
  </cols>
  <sheetData>
    <row r="1" spans="1:6" ht="7.15" customHeight="1" x14ac:dyDescent="0.3"/>
    <row r="2" spans="1:6" ht="18.600000000000001" customHeight="1" x14ac:dyDescent="0.25">
      <c r="A2" s="384" t="s">
        <v>287</v>
      </c>
      <c r="B2" s="385"/>
      <c r="C2" s="385"/>
      <c r="D2" s="385"/>
      <c r="E2" s="385"/>
      <c r="F2" s="386" t="s">
        <v>288</v>
      </c>
    </row>
    <row r="3" spans="1:6" ht="16.149999999999999" customHeight="1" thickBot="1" x14ac:dyDescent="0.35">
      <c r="A3" s="387"/>
      <c r="B3" s="388" t="s">
        <v>289</v>
      </c>
      <c r="F3" s="389" t="s">
        <v>290</v>
      </c>
    </row>
    <row r="4" spans="1:6" ht="16.5" customHeight="1" thickBot="1" x14ac:dyDescent="0.3">
      <c r="B4" s="650" t="s">
        <v>291</v>
      </c>
      <c r="C4" s="651"/>
      <c r="D4" s="651"/>
      <c r="E4" s="651"/>
      <c r="F4" s="652"/>
    </row>
    <row r="5" spans="1:6" ht="20.25" customHeight="1" x14ac:dyDescent="0.25">
      <c r="A5" s="390" t="s">
        <v>292</v>
      </c>
      <c r="B5" s="391" t="s">
        <v>293</v>
      </c>
      <c r="C5" s="392" t="s">
        <v>294</v>
      </c>
      <c r="D5" s="393" t="s">
        <v>295</v>
      </c>
      <c r="E5" s="394" t="s">
        <v>296</v>
      </c>
      <c r="F5" s="393" t="s">
        <v>297</v>
      </c>
    </row>
    <row r="6" spans="1:6" ht="17.25" customHeight="1" thickBot="1" x14ac:dyDescent="0.35">
      <c r="A6" s="395"/>
      <c r="B6" s="396">
        <v>2020</v>
      </c>
      <c r="C6" s="397">
        <v>2020</v>
      </c>
      <c r="D6" s="398">
        <v>2021</v>
      </c>
      <c r="E6" s="399">
        <v>2022</v>
      </c>
      <c r="F6" s="400">
        <v>2023</v>
      </c>
    </row>
    <row r="7" spans="1:6" ht="18.75" customHeight="1" x14ac:dyDescent="0.25">
      <c r="A7" s="401" t="s">
        <v>298</v>
      </c>
      <c r="B7" s="402">
        <f>SUM(B8:B12)</f>
        <v>121378</v>
      </c>
      <c r="C7" s="402">
        <f>SUM(C8:C12)</f>
        <v>91876</v>
      </c>
      <c r="D7" s="403">
        <f>SUM(D8:D12)</f>
        <v>127633</v>
      </c>
      <c r="E7" s="403">
        <f>SUM(E8:E12)</f>
        <v>127633</v>
      </c>
      <c r="F7" s="403">
        <f>SUM(F8:F12)</f>
        <v>127633</v>
      </c>
    </row>
    <row r="8" spans="1:6" ht="15" customHeight="1" x14ac:dyDescent="0.25">
      <c r="A8" s="404" t="s">
        <v>299</v>
      </c>
      <c r="B8" s="405">
        <v>56900</v>
      </c>
      <c r="C8" s="405">
        <v>40180</v>
      </c>
      <c r="D8" s="406">
        <v>56900</v>
      </c>
      <c r="E8" s="406">
        <v>56900</v>
      </c>
      <c r="F8" s="406">
        <v>56900</v>
      </c>
    </row>
    <row r="9" spans="1:6" ht="15" customHeight="1" x14ac:dyDescent="0.25">
      <c r="A9" s="404" t="s">
        <v>300</v>
      </c>
      <c r="B9" s="405">
        <v>36520</v>
      </c>
      <c r="C9" s="405">
        <v>25520</v>
      </c>
      <c r="D9" s="406">
        <v>42000</v>
      </c>
      <c r="E9" s="406">
        <v>42000</v>
      </c>
      <c r="F9" s="406">
        <v>42000</v>
      </c>
    </row>
    <row r="10" spans="1:6" ht="15" customHeight="1" x14ac:dyDescent="0.25">
      <c r="A10" s="404" t="s">
        <v>301</v>
      </c>
      <c r="B10" s="405">
        <v>10489</v>
      </c>
      <c r="C10" s="405">
        <v>7040</v>
      </c>
      <c r="D10" s="406">
        <v>11342</v>
      </c>
      <c r="E10" s="406">
        <v>11342</v>
      </c>
      <c r="F10" s="406">
        <v>11342</v>
      </c>
    </row>
    <row r="11" spans="1:6" ht="15" customHeight="1" x14ac:dyDescent="0.25">
      <c r="A11" s="553" t="s">
        <v>302</v>
      </c>
      <c r="B11" s="405">
        <v>17467</v>
      </c>
      <c r="C11" s="405">
        <v>17467</v>
      </c>
      <c r="D11" s="406">
        <v>17381</v>
      </c>
      <c r="E11" s="406">
        <v>17381</v>
      </c>
      <c r="F11" s="406">
        <v>17381</v>
      </c>
    </row>
    <row r="12" spans="1:6" ht="15" customHeight="1" thickBot="1" x14ac:dyDescent="0.3">
      <c r="A12" s="554" t="s">
        <v>303</v>
      </c>
      <c r="B12" s="407">
        <v>2</v>
      </c>
      <c r="C12" s="407">
        <v>1669</v>
      </c>
      <c r="D12" s="408">
        <v>10</v>
      </c>
      <c r="E12" s="408">
        <v>10</v>
      </c>
      <c r="F12" s="408">
        <v>10</v>
      </c>
    </row>
    <row r="13" spans="1:6" ht="18.75" customHeight="1" thickBot="1" x14ac:dyDescent="0.3">
      <c r="A13" s="409" t="s">
        <v>304</v>
      </c>
      <c r="B13" s="410">
        <f>B16+B21+B26+B29+B17+B27+B18+B28</f>
        <v>1474199</v>
      </c>
      <c r="C13" s="410">
        <f>C16+C21+C26+C29+C17+C27+C18+C28</f>
        <v>1665472</v>
      </c>
      <c r="D13" s="411">
        <f t="shared" ref="D13:F13" si="0">D16+D21+D26+D29+D17+D27+D18+D28</f>
        <v>1650807</v>
      </c>
      <c r="E13" s="411">
        <f t="shared" si="0"/>
        <v>1650807</v>
      </c>
      <c r="F13" s="411">
        <f t="shared" si="0"/>
        <v>1650807</v>
      </c>
    </row>
    <row r="14" spans="1:6" ht="15" customHeight="1" x14ac:dyDescent="0.25">
      <c r="A14" s="412" t="s">
        <v>305</v>
      </c>
      <c r="B14" s="413">
        <v>863067</v>
      </c>
      <c r="C14" s="413">
        <v>960017</v>
      </c>
      <c r="D14" s="414">
        <v>960017</v>
      </c>
      <c r="E14" s="414">
        <v>960017</v>
      </c>
      <c r="F14" s="414">
        <v>960017</v>
      </c>
    </row>
    <row r="15" spans="1:6" ht="15" customHeight="1" thickBot="1" x14ac:dyDescent="0.3">
      <c r="A15" s="415" t="s">
        <v>306</v>
      </c>
      <c r="B15" s="416">
        <v>140005</v>
      </c>
      <c r="C15" s="416">
        <v>146000</v>
      </c>
      <c r="D15" s="417">
        <v>146000</v>
      </c>
      <c r="E15" s="417">
        <v>146000</v>
      </c>
      <c r="F15" s="417">
        <v>146000</v>
      </c>
    </row>
    <row r="16" spans="1:6" ht="18" customHeight="1" thickBot="1" x14ac:dyDescent="0.3">
      <c r="A16" s="418" t="s">
        <v>307</v>
      </c>
      <c r="B16" s="410">
        <f>SUM(B14:B15)</f>
        <v>1003072</v>
      </c>
      <c r="C16" s="410">
        <f>SUM(C14:C15)</f>
        <v>1106017</v>
      </c>
      <c r="D16" s="411">
        <f>SUM(D14:D15)</f>
        <v>1106017</v>
      </c>
      <c r="E16" s="411">
        <f>SUM(E14:E15)</f>
        <v>1106017</v>
      </c>
      <c r="F16" s="411">
        <f>SUM(F14:F15)</f>
        <v>1106017</v>
      </c>
    </row>
    <row r="17" spans="1:6" ht="18" customHeight="1" thickBot="1" x14ac:dyDescent="0.3">
      <c r="A17" s="409" t="s">
        <v>308</v>
      </c>
      <c r="B17" s="433">
        <v>0</v>
      </c>
      <c r="C17" s="433">
        <v>78891</v>
      </c>
      <c r="D17" s="513">
        <v>0</v>
      </c>
      <c r="E17" s="513">
        <v>0</v>
      </c>
      <c r="F17" s="513">
        <v>0</v>
      </c>
    </row>
    <row r="18" spans="1:6" ht="18" customHeight="1" thickBot="1" x14ac:dyDescent="0.3">
      <c r="A18" s="421" t="s">
        <v>309</v>
      </c>
      <c r="B18" s="433">
        <v>0</v>
      </c>
      <c r="C18" s="433">
        <v>0</v>
      </c>
      <c r="D18" s="513">
        <v>0</v>
      </c>
      <c r="E18" s="513">
        <v>0</v>
      </c>
      <c r="F18" s="513">
        <v>0</v>
      </c>
    </row>
    <row r="19" spans="1:6" ht="15" customHeight="1" x14ac:dyDescent="0.25">
      <c r="A19" s="422" t="s">
        <v>310</v>
      </c>
      <c r="B19" s="445"/>
      <c r="C19" s="445">
        <v>0</v>
      </c>
      <c r="D19" s="414">
        <v>0</v>
      </c>
      <c r="E19" s="414">
        <v>0</v>
      </c>
      <c r="F19" s="414">
        <v>0</v>
      </c>
    </row>
    <row r="20" spans="1:6" ht="15" customHeight="1" thickBot="1" x14ac:dyDescent="0.3">
      <c r="A20" s="426" t="s">
        <v>311</v>
      </c>
      <c r="B20" s="446">
        <v>0</v>
      </c>
      <c r="C20" s="446">
        <v>135</v>
      </c>
      <c r="D20" s="417">
        <v>0</v>
      </c>
      <c r="E20" s="417">
        <v>0</v>
      </c>
      <c r="F20" s="417">
        <v>0</v>
      </c>
    </row>
    <row r="21" spans="1:6" ht="17.25" customHeight="1" thickBot="1" x14ac:dyDescent="0.3">
      <c r="A21" s="418" t="s">
        <v>312</v>
      </c>
      <c r="B21" s="410">
        <f>B19+B20</f>
        <v>0</v>
      </c>
      <c r="C21" s="410">
        <f>C19+C20</f>
        <v>135</v>
      </c>
      <c r="D21" s="411">
        <f>D19+D20</f>
        <v>0</v>
      </c>
      <c r="E21" s="411">
        <f>E19+E20</f>
        <v>0</v>
      </c>
      <c r="F21" s="411">
        <f>F19+F20</f>
        <v>0</v>
      </c>
    </row>
    <row r="22" spans="1:6" ht="15" customHeight="1" x14ac:dyDescent="0.25">
      <c r="A22" s="422" t="s">
        <v>313</v>
      </c>
      <c r="B22" s="413">
        <v>129355</v>
      </c>
      <c r="C22" s="413">
        <v>130097</v>
      </c>
      <c r="D22" s="414">
        <v>135200</v>
      </c>
      <c r="E22" s="414">
        <v>135200</v>
      </c>
      <c r="F22" s="414">
        <v>135200</v>
      </c>
    </row>
    <row r="23" spans="1:6" ht="15" customHeight="1" x14ac:dyDescent="0.25">
      <c r="A23" s="404" t="s">
        <v>314</v>
      </c>
      <c r="B23" s="443">
        <v>26320</v>
      </c>
      <c r="C23" s="443">
        <v>26320</v>
      </c>
      <c r="D23" s="406">
        <f>25724+3465</f>
        <v>29189</v>
      </c>
      <c r="E23" s="406">
        <f t="shared" ref="E23:F23" si="1">25724+3465</f>
        <v>29189</v>
      </c>
      <c r="F23" s="406">
        <f t="shared" si="1"/>
        <v>29189</v>
      </c>
    </row>
    <row r="24" spans="1:6" ht="15" customHeight="1" x14ac:dyDescent="0.25">
      <c r="A24" s="404" t="s">
        <v>315</v>
      </c>
      <c r="B24" s="443">
        <v>190145</v>
      </c>
      <c r="C24" s="443">
        <v>197205</v>
      </c>
      <c r="D24" s="406">
        <v>242000</v>
      </c>
      <c r="E24" s="406">
        <v>242000</v>
      </c>
      <c r="F24" s="406">
        <v>242000</v>
      </c>
    </row>
    <row r="25" spans="1:6" ht="15" customHeight="1" thickBot="1" x14ac:dyDescent="0.3">
      <c r="A25" s="431" t="s">
        <v>316</v>
      </c>
      <c r="B25" s="416">
        <v>8000</v>
      </c>
      <c r="C25" s="416">
        <v>8000</v>
      </c>
      <c r="D25" s="417">
        <v>9840</v>
      </c>
      <c r="E25" s="417">
        <v>9840</v>
      </c>
      <c r="F25" s="417">
        <v>9840</v>
      </c>
    </row>
    <row r="26" spans="1:6" ht="18" customHeight="1" thickBot="1" x14ac:dyDescent="0.3">
      <c r="A26" s="418" t="s">
        <v>317</v>
      </c>
      <c r="B26" s="410">
        <f>B22+B23+B24+B25</f>
        <v>353820</v>
      </c>
      <c r="C26" s="410">
        <f>C22+C23+C24+C25</f>
        <v>361622</v>
      </c>
      <c r="D26" s="411">
        <f>D22+D23+D24+D25</f>
        <v>416229</v>
      </c>
      <c r="E26" s="411">
        <f>E22+E23+E24+E25</f>
        <v>416229</v>
      </c>
      <c r="F26" s="411">
        <f>F22+F23+F24+F25</f>
        <v>416229</v>
      </c>
    </row>
    <row r="27" spans="1:6" ht="15.75" customHeight="1" thickBot="1" x14ac:dyDescent="0.3">
      <c r="A27" s="432" t="s">
        <v>318</v>
      </c>
      <c r="B27" s="433">
        <v>17467</v>
      </c>
      <c r="C27" s="433">
        <v>17467</v>
      </c>
      <c r="D27" s="513">
        <v>17381</v>
      </c>
      <c r="E27" s="513">
        <v>17381</v>
      </c>
      <c r="F27" s="513">
        <v>17381</v>
      </c>
    </row>
    <row r="28" spans="1:6" ht="15.75" customHeight="1" thickBot="1" x14ac:dyDescent="0.3">
      <c r="A28" s="432" t="s">
        <v>319</v>
      </c>
      <c r="B28" s="433">
        <v>99840</v>
      </c>
      <c r="C28" s="433">
        <v>99840</v>
      </c>
      <c r="D28" s="513">
        <v>111180</v>
      </c>
      <c r="E28" s="513">
        <v>111180</v>
      </c>
      <c r="F28" s="513">
        <v>111180</v>
      </c>
    </row>
    <row r="29" spans="1:6" ht="17.25" customHeight="1" thickBot="1" x14ac:dyDescent="0.3">
      <c r="A29" s="421" t="s">
        <v>320</v>
      </c>
      <c r="B29" s="434">
        <v>0</v>
      </c>
      <c r="C29" s="434">
        <v>1500</v>
      </c>
      <c r="D29" s="476">
        <v>0</v>
      </c>
      <c r="E29" s="476">
        <v>0</v>
      </c>
      <c r="F29" s="476">
        <v>0</v>
      </c>
    </row>
    <row r="30" spans="1:6" ht="15.75" customHeight="1" thickBot="1" x14ac:dyDescent="0.3">
      <c r="A30" s="438" t="s">
        <v>179</v>
      </c>
      <c r="B30" s="410">
        <v>0</v>
      </c>
      <c r="C30" s="410">
        <v>0</v>
      </c>
      <c r="D30" s="411">
        <v>0</v>
      </c>
      <c r="E30" s="411">
        <v>0</v>
      </c>
      <c r="F30" s="411">
        <v>0</v>
      </c>
    </row>
    <row r="31" spans="1:6" ht="10.9" customHeight="1" x14ac:dyDescent="0.3">
      <c r="A31" s="440"/>
      <c r="B31" s="440"/>
      <c r="C31" s="387"/>
      <c r="D31" s="387"/>
      <c r="E31" s="387"/>
      <c r="F31" s="387"/>
    </row>
    <row r="32" spans="1:6" ht="13.5" customHeight="1" x14ac:dyDescent="0.3"/>
    <row r="33" spans="1:6" ht="6.75" customHeight="1" x14ac:dyDescent="0.3"/>
    <row r="34" spans="1:6" ht="18" customHeight="1" x14ac:dyDescent="0.35">
      <c r="A34" s="441" t="s">
        <v>321</v>
      </c>
      <c r="B34" s="385"/>
      <c r="C34" s="385"/>
      <c r="D34" s="385"/>
      <c r="E34" s="385"/>
      <c r="F34" s="386" t="s">
        <v>322</v>
      </c>
    </row>
    <row r="35" spans="1:6" ht="18" customHeight="1" thickBot="1" x14ac:dyDescent="0.35">
      <c r="B35" s="388" t="s">
        <v>263</v>
      </c>
      <c r="F35" s="442" t="s">
        <v>290</v>
      </c>
    </row>
    <row r="36" spans="1:6" ht="19.149999999999999" customHeight="1" thickBot="1" x14ac:dyDescent="0.3">
      <c r="B36" s="650" t="s">
        <v>323</v>
      </c>
      <c r="C36" s="651"/>
      <c r="D36" s="651"/>
      <c r="E36" s="651"/>
      <c r="F36" s="652"/>
    </row>
    <row r="37" spans="1:6" ht="18" customHeight="1" x14ac:dyDescent="0.25">
      <c r="A37" s="390" t="s">
        <v>292</v>
      </c>
      <c r="B37" s="391" t="s">
        <v>293</v>
      </c>
      <c r="C37" s="392" t="s">
        <v>294</v>
      </c>
      <c r="D37" s="393" t="s">
        <v>295</v>
      </c>
      <c r="E37" s="394" t="s">
        <v>296</v>
      </c>
      <c r="F37" s="393" t="s">
        <v>297</v>
      </c>
    </row>
    <row r="38" spans="1:6" ht="15" customHeight="1" thickBot="1" x14ac:dyDescent="0.35">
      <c r="A38" s="395"/>
      <c r="B38" s="396">
        <v>2020</v>
      </c>
      <c r="C38" s="397">
        <v>2020</v>
      </c>
      <c r="D38" s="398">
        <v>2021</v>
      </c>
      <c r="E38" s="399">
        <v>2022</v>
      </c>
      <c r="F38" s="400">
        <v>2023</v>
      </c>
    </row>
    <row r="39" spans="1:6" ht="18" customHeight="1" x14ac:dyDescent="0.25">
      <c r="A39" s="401" t="s">
        <v>298</v>
      </c>
      <c r="B39" s="402">
        <f>SUM(B40:B44)</f>
        <v>71968</v>
      </c>
      <c r="C39" s="402">
        <f>SUM(C40:C44)</f>
        <v>48855</v>
      </c>
      <c r="D39" s="403">
        <f>SUM(D40:D44)</f>
        <v>75199</v>
      </c>
      <c r="E39" s="403">
        <f>SUM(E40:E44)</f>
        <v>75199</v>
      </c>
      <c r="F39" s="403">
        <f>SUM(F40:F44)</f>
        <v>75199</v>
      </c>
    </row>
    <row r="40" spans="1:6" ht="15.75" customHeight="1" x14ac:dyDescent="0.25">
      <c r="A40" s="404" t="s">
        <v>299</v>
      </c>
      <c r="B40" s="443">
        <v>33560</v>
      </c>
      <c r="C40" s="443">
        <v>20560</v>
      </c>
      <c r="D40" s="406">
        <v>38320</v>
      </c>
      <c r="E40" s="406">
        <v>38320</v>
      </c>
      <c r="F40" s="406">
        <v>38320</v>
      </c>
    </row>
    <row r="41" spans="1:6" ht="15.75" customHeight="1" x14ac:dyDescent="0.25">
      <c r="A41" s="404" t="s">
        <v>300</v>
      </c>
      <c r="B41" s="443">
        <v>22965</v>
      </c>
      <c r="C41" s="443">
        <v>11965</v>
      </c>
      <c r="D41" s="406">
        <v>22200</v>
      </c>
      <c r="E41" s="406">
        <v>22200</v>
      </c>
      <c r="F41" s="406">
        <v>22200</v>
      </c>
    </row>
    <row r="42" spans="1:6" ht="16.5" customHeight="1" x14ac:dyDescent="0.25">
      <c r="A42" s="404" t="s">
        <v>301</v>
      </c>
      <c r="B42" s="443">
        <v>7484</v>
      </c>
      <c r="C42" s="443">
        <v>7484</v>
      </c>
      <c r="D42" s="406">
        <v>6720</v>
      </c>
      <c r="E42" s="406">
        <v>6720</v>
      </c>
      <c r="F42" s="406">
        <v>6720</v>
      </c>
    </row>
    <row r="43" spans="1:6" ht="15" customHeight="1" x14ac:dyDescent="0.25">
      <c r="A43" s="553" t="s">
        <v>302</v>
      </c>
      <c r="B43" s="443">
        <v>7959</v>
      </c>
      <c r="C43" s="443">
        <v>7959</v>
      </c>
      <c r="D43" s="406">
        <v>7959</v>
      </c>
      <c r="E43" s="406">
        <v>7959</v>
      </c>
      <c r="F43" s="406">
        <v>7959</v>
      </c>
    </row>
    <row r="44" spans="1:6" ht="15" customHeight="1" thickBot="1" x14ac:dyDescent="0.3">
      <c r="A44" s="554" t="s">
        <v>303</v>
      </c>
      <c r="B44" s="443">
        <v>0</v>
      </c>
      <c r="C44" s="405">
        <v>887</v>
      </c>
      <c r="D44" s="406">
        <v>0</v>
      </c>
      <c r="E44" s="406">
        <v>0</v>
      </c>
      <c r="F44" s="406">
        <v>0</v>
      </c>
    </row>
    <row r="45" spans="1:6" ht="18" customHeight="1" thickBot="1" x14ac:dyDescent="0.3">
      <c r="A45" s="444" t="s">
        <v>304</v>
      </c>
      <c r="B45" s="410">
        <f>B48+B53+B58+B61+B49+B59+B50+B60</f>
        <v>1173981</v>
      </c>
      <c r="C45" s="410">
        <f>C48+C53+C58+C61+C49+C59+C50+C60</f>
        <v>1282360</v>
      </c>
      <c r="D45" s="411">
        <f>D48+D53+D58+D61+D49+D59+D50+D60</f>
        <v>1234895</v>
      </c>
      <c r="E45" s="411">
        <f>E48+E53+E58+E61+E49+E59+E50+E60</f>
        <v>1234895</v>
      </c>
      <c r="F45" s="411">
        <f>F48+F53+F58+F61+F49+F59+F50+F60</f>
        <v>1234895</v>
      </c>
    </row>
    <row r="46" spans="1:6" ht="16.5" customHeight="1" x14ac:dyDescent="0.25">
      <c r="A46" s="412" t="s">
        <v>324</v>
      </c>
      <c r="B46" s="413">
        <v>711030</v>
      </c>
      <c r="C46" s="413">
        <v>733867</v>
      </c>
      <c r="D46" s="414">
        <v>733867</v>
      </c>
      <c r="E46" s="414">
        <v>733867</v>
      </c>
      <c r="F46" s="414">
        <v>733867</v>
      </c>
    </row>
    <row r="47" spans="1:6" ht="14.25" customHeight="1" thickBot="1" x14ac:dyDescent="0.3">
      <c r="A47" s="415" t="s">
        <v>325</v>
      </c>
      <c r="B47" s="416">
        <v>104646</v>
      </c>
      <c r="C47" s="416">
        <v>104000</v>
      </c>
      <c r="D47" s="417">
        <v>104000</v>
      </c>
      <c r="E47" s="417">
        <v>104000</v>
      </c>
      <c r="F47" s="417">
        <v>104000</v>
      </c>
    </row>
    <row r="48" spans="1:6" ht="16.5" customHeight="1" thickBot="1" x14ac:dyDescent="0.3">
      <c r="A48" s="418" t="s">
        <v>307</v>
      </c>
      <c r="B48" s="410">
        <f>SUM(B46:B47)</f>
        <v>815676</v>
      </c>
      <c r="C48" s="410">
        <f>SUM(C46:C47)</f>
        <v>837867</v>
      </c>
      <c r="D48" s="411">
        <f>SUM(D46:D47)</f>
        <v>837867</v>
      </c>
      <c r="E48" s="411">
        <f>SUM(E46:E47)</f>
        <v>837867</v>
      </c>
      <c r="F48" s="411">
        <f>SUM(F46:F47)</f>
        <v>837867</v>
      </c>
    </row>
    <row r="49" spans="1:6" ht="16.5" customHeight="1" thickBot="1" x14ac:dyDescent="0.3">
      <c r="A49" s="409" t="s">
        <v>308</v>
      </c>
      <c r="B49" s="433"/>
      <c r="C49" s="433">
        <v>56952</v>
      </c>
      <c r="D49" s="513">
        <v>0</v>
      </c>
      <c r="E49" s="513">
        <v>0</v>
      </c>
      <c r="F49" s="513">
        <v>0</v>
      </c>
    </row>
    <row r="50" spans="1:6" ht="13.5" customHeight="1" thickBot="1" x14ac:dyDescent="0.3">
      <c r="A50" s="421" t="s">
        <v>309</v>
      </c>
      <c r="B50" s="433">
        <v>0</v>
      </c>
      <c r="C50" s="433">
        <v>0</v>
      </c>
      <c r="D50" s="513">
        <v>0</v>
      </c>
      <c r="E50" s="513">
        <v>0</v>
      </c>
      <c r="F50" s="513">
        <v>0</v>
      </c>
    </row>
    <row r="51" spans="1:6" ht="13.9" customHeight="1" x14ac:dyDescent="0.25">
      <c r="A51" s="422" t="s">
        <v>310</v>
      </c>
      <c r="B51" s="445">
        <v>0</v>
      </c>
      <c r="C51" s="445">
        <v>0</v>
      </c>
      <c r="D51" s="414">
        <v>0</v>
      </c>
      <c r="E51" s="414">
        <v>0</v>
      </c>
      <c r="F51" s="414">
        <v>0</v>
      </c>
    </row>
    <row r="52" spans="1:6" ht="13.15" customHeight="1" thickBot="1" x14ac:dyDescent="0.3">
      <c r="A52" s="426" t="s">
        <v>311</v>
      </c>
      <c r="B52" s="446">
        <v>0</v>
      </c>
      <c r="C52" s="446">
        <v>0</v>
      </c>
      <c r="D52" s="417">
        <v>0</v>
      </c>
      <c r="E52" s="417">
        <v>0</v>
      </c>
      <c r="F52" s="417">
        <v>0</v>
      </c>
    </row>
    <row r="53" spans="1:6" ht="15.75" customHeight="1" thickBot="1" x14ac:dyDescent="0.3">
      <c r="A53" s="418" t="s">
        <v>312</v>
      </c>
      <c r="B53" s="410">
        <f>B51+B52</f>
        <v>0</v>
      </c>
      <c r="C53" s="410">
        <f>C51+C52</f>
        <v>0</v>
      </c>
      <c r="D53" s="411">
        <f>D51+D52</f>
        <v>0</v>
      </c>
      <c r="E53" s="411">
        <f>E51+E52</f>
        <v>0</v>
      </c>
      <c r="F53" s="411">
        <f>F51+F52</f>
        <v>0</v>
      </c>
    </row>
    <row r="54" spans="1:6" ht="15.75" customHeight="1" x14ac:dyDescent="0.25">
      <c r="A54" s="422" t="s">
        <v>326</v>
      </c>
      <c r="B54" s="413">
        <v>121477</v>
      </c>
      <c r="C54" s="413">
        <v>129477</v>
      </c>
      <c r="D54" s="414">
        <v>125600</v>
      </c>
      <c r="E54" s="414">
        <v>125600</v>
      </c>
      <c r="F54" s="414">
        <v>125600</v>
      </c>
    </row>
    <row r="55" spans="1:6" ht="15" customHeight="1" x14ac:dyDescent="0.25">
      <c r="A55" s="404" t="s">
        <v>327</v>
      </c>
      <c r="B55" s="443">
        <v>15400</v>
      </c>
      <c r="C55" s="443">
        <v>15400</v>
      </c>
      <c r="D55" s="406">
        <f>14413+4145</f>
        <v>18558</v>
      </c>
      <c r="E55" s="406">
        <f t="shared" ref="E55:F55" si="2">14413+4145</f>
        <v>18558</v>
      </c>
      <c r="F55" s="406">
        <f t="shared" si="2"/>
        <v>18558</v>
      </c>
    </row>
    <row r="56" spans="1:6" ht="14.25" customHeight="1" x14ac:dyDescent="0.25">
      <c r="A56" s="404" t="s">
        <v>328</v>
      </c>
      <c r="B56" s="447">
        <v>151389</v>
      </c>
      <c r="C56" s="447">
        <v>172625</v>
      </c>
      <c r="D56" s="448">
        <v>178890</v>
      </c>
      <c r="E56" s="448">
        <v>178890</v>
      </c>
      <c r="F56" s="448">
        <v>178890</v>
      </c>
    </row>
    <row r="57" spans="1:6" ht="15.75" customHeight="1" thickBot="1" x14ac:dyDescent="0.3">
      <c r="A57" s="431" t="s">
        <v>329</v>
      </c>
      <c r="B57" s="416">
        <v>6400</v>
      </c>
      <c r="C57" s="416">
        <v>6400</v>
      </c>
      <c r="D57" s="417">
        <v>7380</v>
      </c>
      <c r="E57" s="417">
        <v>7380</v>
      </c>
      <c r="F57" s="417">
        <v>7380</v>
      </c>
    </row>
    <row r="58" spans="1:6" ht="17.25" customHeight="1" thickBot="1" x14ac:dyDescent="0.3">
      <c r="A58" s="418" t="s">
        <v>317</v>
      </c>
      <c r="B58" s="410">
        <f>B54+B55+B56+B57</f>
        <v>294666</v>
      </c>
      <c r="C58" s="410">
        <f>SUM(C54:C57)</f>
        <v>323902</v>
      </c>
      <c r="D58" s="411">
        <f>D54+D55+D56+D57</f>
        <v>330428</v>
      </c>
      <c r="E58" s="411">
        <f>E54+E55+E56+E57</f>
        <v>330428</v>
      </c>
      <c r="F58" s="411">
        <f>F54+F55+F56+F57</f>
        <v>330428</v>
      </c>
    </row>
    <row r="59" spans="1:6" ht="13.15" customHeight="1" thickBot="1" x14ac:dyDescent="0.3">
      <c r="A59" s="432" t="s">
        <v>318</v>
      </c>
      <c r="B59" s="434">
        <v>7959</v>
      </c>
      <c r="C59" s="434">
        <v>7959</v>
      </c>
      <c r="D59" s="513">
        <v>7959</v>
      </c>
      <c r="E59" s="513">
        <v>7959</v>
      </c>
      <c r="F59" s="513">
        <v>7959</v>
      </c>
    </row>
    <row r="60" spans="1:6" ht="17.25" customHeight="1" thickBot="1" x14ac:dyDescent="0.3">
      <c r="A60" s="432" t="s">
        <v>319</v>
      </c>
      <c r="B60" s="434">
        <v>55680</v>
      </c>
      <c r="C60" s="434">
        <v>55680</v>
      </c>
      <c r="D60" s="513">
        <v>58641</v>
      </c>
      <c r="E60" s="513">
        <v>58641</v>
      </c>
      <c r="F60" s="513">
        <v>58641</v>
      </c>
    </row>
    <row r="61" spans="1:6" ht="13.15" customHeight="1" thickBot="1" x14ac:dyDescent="0.3">
      <c r="A61" s="421" t="s">
        <v>320</v>
      </c>
      <c r="B61" s="434">
        <v>0</v>
      </c>
      <c r="C61" s="434">
        <v>0</v>
      </c>
      <c r="D61" s="476">
        <v>0</v>
      </c>
      <c r="E61" s="476">
        <v>0</v>
      </c>
      <c r="F61" s="476">
        <v>0</v>
      </c>
    </row>
    <row r="62" spans="1:6" ht="14.45" customHeight="1" thickBot="1" x14ac:dyDescent="0.3">
      <c r="A62" s="438" t="s">
        <v>179</v>
      </c>
      <c r="B62" s="410">
        <v>0</v>
      </c>
      <c r="C62" s="410">
        <v>0</v>
      </c>
      <c r="D62" s="411">
        <v>0</v>
      </c>
      <c r="E62" s="411">
        <v>0</v>
      </c>
      <c r="F62" s="411">
        <v>0</v>
      </c>
    </row>
    <row r="63" spans="1:6" ht="2.4500000000000002" customHeight="1" x14ac:dyDescent="0.3">
      <c r="A63" s="387"/>
      <c r="C63" s="440"/>
    </row>
    <row r="64" spans="1:6" ht="9" customHeight="1" x14ac:dyDescent="0.3"/>
    <row r="65" spans="1:6" ht="20.25" customHeight="1" x14ac:dyDescent="0.35">
      <c r="A65" s="441" t="s">
        <v>330</v>
      </c>
      <c r="B65" s="385"/>
      <c r="C65" s="385"/>
      <c r="D65" s="385"/>
      <c r="E65" s="385"/>
      <c r="F65" s="386" t="s">
        <v>331</v>
      </c>
    </row>
    <row r="66" spans="1:6" ht="18.75" customHeight="1" thickBot="1" x14ac:dyDescent="0.35">
      <c r="B66" s="388" t="s">
        <v>263</v>
      </c>
      <c r="F66" s="442" t="s">
        <v>290</v>
      </c>
    </row>
    <row r="67" spans="1:6" ht="18.75" customHeight="1" thickBot="1" x14ac:dyDescent="0.3">
      <c r="B67" s="647" t="s">
        <v>332</v>
      </c>
      <c r="C67" s="648"/>
      <c r="D67" s="648"/>
      <c r="E67" s="648"/>
      <c r="F67" s="649"/>
    </row>
    <row r="68" spans="1:6" ht="21" customHeight="1" x14ac:dyDescent="0.25">
      <c r="A68" s="390" t="s">
        <v>292</v>
      </c>
      <c r="B68" s="391" t="s">
        <v>293</v>
      </c>
      <c r="C68" s="392" t="s">
        <v>294</v>
      </c>
      <c r="D68" s="393" t="s">
        <v>295</v>
      </c>
      <c r="E68" s="394" t="s">
        <v>296</v>
      </c>
      <c r="F68" s="393" t="s">
        <v>297</v>
      </c>
    </row>
    <row r="69" spans="1:6" ht="18" customHeight="1" thickBot="1" x14ac:dyDescent="0.35">
      <c r="A69" s="395"/>
      <c r="B69" s="396">
        <v>2020</v>
      </c>
      <c r="C69" s="397">
        <v>2020</v>
      </c>
      <c r="D69" s="398">
        <v>2021</v>
      </c>
      <c r="E69" s="399">
        <v>2022</v>
      </c>
      <c r="F69" s="400">
        <v>2023</v>
      </c>
    </row>
    <row r="70" spans="1:6" ht="16.5" customHeight="1" x14ac:dyDescent="0.25">
      <c r="A70" s="401" t="s">
        <v>298</v>
      </c>
      <c r="B70" s="402">
        <f>SUM(B71:B75)</f>
        <v>105340</v>
      </c>
      <c r="C70" s="402">
        <f>SUM(C71:C75)</f>
        <v>89820</v>
      </c>
      <c r="D70" s="403">
        <f>SUM(D71:D75)</f>
        <v>106440</v>
      </c>
      <c r="E70" s="403">
        <f>SUM(E71:E75)</f>
        <v>106440</v>
      </c>
      <c r="F70" s="403">
        <f>SUM(F71:F75)</f>
        <v>106440</v>
      </c>
    </row>
    <row r="71" spans="1:6" ht="15.75" customHeight="1" x14ac:dyDescent="0.25">
      <c r="A71" s="404" t="s">
        <v>299</v>
      </c>
      <c r="B71" s="405">
        <v>40000</v>
      </c>
      <c r="C71" s="405">
        <v>32000</v>
      </c>
      <c r="D71" s="406">
        <v>42000</v>
      </c>
      <c r="E71" s="406">
        <v>42000</v>
      </c>
      <c r="F71" s="406">
        <v>42000</v>
      </c>
    </row>
    <row r="72" spans="1:6" ht="18" customHeight="1" x14ac:dyDescent="0.25">
      <c r="A72" s="404" t="s">
        <v>300</v>
      </c>
      <c r="B72" s="405">
        <v>32000</v>
      </c>
      <c r="C72" s="405">
        <v>21000</v>
      </c>
      <c r="D72" s="406">
        <v>32000</v>
      </c>
      <c r="E72" s="406">
        <v>32000</v>
      </c>
      <c r="F72" s="406">
        <v>32000</v>
      </c>
    </row>
    <row r="73" spans="1:6" ht="14.25" customHeight="1" x14ac:dyDescent="0.25">
      <c r="A73" s="404" t="s">
        <v>301</v>
      </c>
      <c r="B73" s="405">
        <v>14940</v>
      </c>
      <c r="C73" s="405">
        <v>14940</v>
      </c>
      <c r="D73" s="406">
        <v>14040</v>
      </c>
      <c r="E73" s="406">
        <v>14040</v>
      </c>
      <c r="F73" s="406">
        <v>14040</v>
      </c>
    </row>
    <row r="74" spans="1:6" ht="16.5" customHeight="1" x14ac:dyDescent="0.25">
      <c r="A74" s="553" t="s">
        <v>302</v>
      </c>
      <c r="B74" s="405">
        <v>18400</v>
      </c>
      <c r="C74" s="405">
        <v>18400</v>
      </c>
      <c r="D74" s="406">
        <v>18400</v>
      </c>
      <c r="E74" s="406">
        <v>18400</v>
      </c>
      <c r="F74" s="406">
        <v>18400</v>
      </c>
    </row>
    <row r="75" spans="1:6" ht="15" customHeight="1" thickBot="1" x14ac:dyDescent="0.3">
      <c r="A75" s="554" t="s">
        <v>303</v>
      </c>
      <c r="B75" s="407">
        <v>0</v>
      </c>
      <c r="C75" s="407">
        <v>3480</v>
      </c>
      <c r="D75" s="408">
        <v>0</v>
      </c>
      <c r="E75" s="408">
        <v>0</v>
      </c>
      <c r="F75" s="408">
        <v>0</v>
      </c>
    </row>
    <row r="76" spans="1:6" ht="15" customHeight="1" thickBot="1" x14ac:dyDescent="0.3">
      <c r="A76" s="409" t="s">
        <v>304</v>
      </c>
      <c r="B76" s="410">
        <f>B79+B84+B89+B92+B80+B90+B81+B91</f>
        <v>1385323</v>
      </c>
      <c r="C76" s="410">
        <f>C79+C84+C89+C92+C80+C90+C81+C91</f>
        <v>1545810</v>
      </c>
      <c r="D76" s="411">
        <f t="shared" ref="D76:F76" si="3">D79+D84+D89+D92+D80+D90+D81+D91</f>
        <v>1454855</v>
      </c>
      <c r="E76" s="411">
        <f t="shared" si="3"/>
        <v>1454855</v>
      </c>
      <c r="F76" s="411">
        <f t="shared" si="3"/>
        <v>1454855</v>
      </c>
    </row>
    <row r="77" spans="1:6" ht="15" customHeight="1" x14ac:dyDescent="0.25">
      <c r="A77" s="412" t="s">
        <v>324</v>
      </c>
      <c r="B77" s="445">
        <v>835138</v>
      </c>
      <c r="C77" s="445">
        <v>902698</v>
      </c>
      <c r="D77" s="414">
        <v>902698</v>
      </c>
      <c r="E77" s="414">
        <v>902698</v>
      </c>
      <c r="F77" s="414">
        <v>902698</v>
      </c>
    </row>
    <row r="78" spans="1:6" ht="17.25" customHeight="1" thickBot="1" x14ac:dyDescent="0.3">
      <c r="A78" s="415" t="s">
        <v>325</v>
      </c>
      <c r="B78" s="446">
        <v>108574</v>
      </c>
      <c r="C78" s="446">
        <v>113000</v>
      </c>
      <c r="D78" s="417">
        <v>113000</v>
      </c>
      <c r="E78" s="417">
        <v>113000</v>
      </c>
      <c r="F78" s="417">
        <v>113000</v>
      </c>
    </row>
    <row r="79" spans="1:6" ht="16.5" customHeight="1" thickBot="1" x14ac:dyDescent="0.3">
      <c r="A79" s="418" t="s">
        <v>307</v>
      </c>
      <c r="B79" s="410">
        <f>SUM(B77:B78)</f>
        <v>943712</v>
      </c>
      <c r="C79" s="410">
        <f>SUM(C77:C78)</f>
        <v>1015698</v>
      </c>
      <c r="D79" s="411">
        <f>SUM(D77:D78)</f>
        <v>1015698</v>
      </c>
      <c r="E79" s="411">
        <f>SUM(E77:E78)</f>
        <v>1015698</v>
      </c>
      <c r="F79" s="411">
        <f>SUM(F77:F78)</f>
        <v>1015698</v>
      </c>
    </row>
    <row r="80" spans="1:6" ht="16.5" customHeight="1" thickBot="1" x14ac:dyDescent="0.3">
      <c r="A80" s="409" t="s">
        <v>308</v>
      </c>
      <c r="B80" s="410">
        <v>0</v>
      </c>
      <c r="C80" s="410">
        <v>56188</v>
      </c>
      <c r="D80" s="411">
        <v>0</v>
      </c>
      <c r="E80" s="411">
        <v>0</v>
      </c>
      <c r="F80" s="411">
        <v>0</v>
      </c>
    </row>
    <row r="81" spans="1:6" ht="15.75" customHeight="1" thickBot="1" x14ac:dyDescent="0.3">
      <c r="A81" s="421" t="s">
        <v>309</v>
      </c>
      <c r="B81" s="433">
        <v>0</v>
      </c>
      <c r="C81" s="433">
        <v>0</v>
      </c>
      <c r="D81" s="513">
        <v>0</v>
      </c>
      <c r="E81" s="513">
        <v>0</v>
      </c>
      <c r="F81" s="513">
        <v>0</v>
      </c>
    </row>
    <row r="82" spans="1:6" ht="15.75" customHeight="1" x14ac:dyDescent="0.25">
      <c r="A82" s="422" t="s">
        <v>310</v>
      </c>
      <c r="B82" s="445">
        <v>0</v>
      </c>
      <c r="C82" s="445">
        <v>0</v>
      </c>
      <c r="D82" s="414">
        <v>0</v>
      </c>
      <c r="E82" s="414">
        <v>0</v>
      </c>
      <c r="F82" s="414">
        <v>0</v>
      </c>
    </row>
    <row r="83" spans="1:6" ht="15" customHeight="1" thickBot="1" x14ac:dyDescent="0.3">
      <c r="A83" s="426" t="s">
        <v>311</v>
      </c>
      <c r="B83" s="446">
        <v>0</v>
      </c>
      <c r="C83" s="446">
        <f>20000+625</f>
        <v>20625</v>
      </c>
      <c r="D83" s="417">
        <v>0</v>
      </c>
      <c r="E83" s="417">
        <v>0</v>
      </c>
      <c r="F83" s="417">
        <v>0</v>
      </c>
    </row>
    <row r="84" spans="1:6" ht="17.25" customHeight="1" thickBot="1" x14ac:dyDescent="0.3">
      <c r="A84" s="418" t="s">
        <v>312</v>
      </c>
      <c r="B84" s="410">
        <f>B82+B83</f>
        <v>0</v>
      </c>
      <c r="C84" s="410">
        <f>C82+C83</f>
        <v>20625</v>
      </c>
      <c r="D84" s="411">
        <f>D82+D83</f>
        <v>0</v>
      </c>
      <c r="E84" s="411">
        <f>E82+E83</f>
        <v>0</v>
      </c>
      <c r="F84" s="411">
        <f>F82+F83</f>
        <v>0</v>
      </c>
    </row>
    <row r="85" spans="1:6" ht="16.5" customHeight="1" x14ac:dyDescent="0.25">
      <c r="A85" s="422" t="s">
        <v>326</v>
      </c>
      <c r="B85" s="445">
        <v>118385</v>
      </c>
      <c r="C85" s="445">
        <v>121353</v>
      </c>
      <c r="D85" s="414">
        <v>118000</v>
      </c>
      <c r="E85" s="414">
        <v>118000</v>
      </c>
      <c r="F85" s="414">
        <v>118000</v>
      </c>
    </row>
    <row r="86" spans="1:6" ht="14.25" customHeight="1" x14ac:dyDescent="0.25">
      <c r="A86" s="404" t="s">
        <v>327</v>
      </c>
      <c r="B86" s="405">
        <v>22960</v>
      </c>
      <c r="C86" s="405">
        <v>22960</v>
      </c>
      <c r="D86" s="406">
        <f>22666+6271</f>
        <v>28937</v>
      </c>
      <c r="E86" s="406">
        <f t="shared" ref="E86:F86" si="4">22666+6271</f>
        <v>28937</v>
      </c>
      <c r="F86" s="406">
        <f t="shared" si="4"/>
        <v>28937</v>
      </c>
    </row>
    <row r="87" spans="1:6" ht="14.25" customHeight="1" x14ac:dyDescent="0.25">
      <c r="A87" s="404" t="s">
        <v>328</v>
      </c>
      <c r="B87" s="405">
        <v>183066</v>
      </c>
      <c r="C87" s="405">
        <v>191786</v>
      </c>
      <c r="D87" s="406">
        <v>214800</v>
      </c>
      <c r="E87" s="406">
        <v>214800</v>
      </c>
      <c r="F87" s="406">
        <v>214800</v>
      </c>
    </row>
    <row r="88" spans="1:6" ht="15.75" customHeight="1" thickBot="1" x14ac:dyDescent="0.3">
      <c r="A88" s="431" t="s">
        <v>329</v>
      </c>
      <c r="B88" s="446">
        <v>8800</v>
      </c>
      <c r="C88" s="446">
        <v>8800</v>
      </c>
      <c r="D88" s="417">
        <v>9020</v>
      </c>
      <c r="E88" s="417">
        <v>9020</v>
      </c>
      <c r="F88" s="417">
        <v>9020</v>
      </c>
    </row>
    <row r="89" spans="1:6" ht="15.75" customHeight="1" thickBot="1" x14ac:dyDescent="0.3">
      <c r="A89" s="418" t="s">
        <v>317</v>
      </c>
      <c r="B89" s="410">
        <f>B85+B86+B87+B88</f>
        <v>333211</v>
      </c>
      <c r="C89" s="410">
        <f>C85+C86+C87+C88</f>
        <v>344899</v>
      </c>
      <c r="D89" s="411">
        <f>D85+D86+D87+D88</f>
        <v>370757</v>
      </c>
      <c r="E89" s="411">
        <f>E85+E86+E87+E88</f>
        <v>370757</v>
      </c>
      <c r="F89" s="411">
        <f>F85+F86+F87+F88</f>
        <v>370757</v>
      </c>
    </row>
    <row r="90" spans="1:6" ht="15.75" customHeight="1" thickBot="1" x14ac:dyDescent="0.3">
      <c r="A90" s="432" t="s">
        <v>318</v>
      </c>
      <c r="B90" s="433">
        <v>18400</v>
      </c>
      <c r="C90" s="433">
        <v>18400</v>
      </c>
      <c r="D90" s="513">
        <v>18400</v>
      </c>
      <c r="E90" s="513">
        <v>18400</v>
      </c>
      <c r="F90" s="513">
        <v>18400</v>
      </c>
    </row>
    <row r="91" spans="1:6" ht="14.25" customHeight="1" thickBot="1" x14ac:dyDescent="0.3">
      <c r="A91" s="432" t="s">
        <v>319</v>
      </c>
      <c r="B91" s="433">
        <v>90000</v>
      </c>
      <c r="C91" s="433">
        <v>90000</v>
      </c>
      <c r="D91" s="513">
        <v>50000</v>
      </c>
      <c r="E91" s="513">
        <v>50000</v>
      </c>
      <c r="F91" s="513">
        <v>50000</v>
      </c>
    </row>
    <row r="92" spans="1:6" ht="12.75" customHeight="1" thickBot="1" x14ac:dyDescent="0.3">
      <c r="A92" s="421" t="s">
        <v>320</v>
      </c>
      <c r="B92" s="434">
        <v>0</v>
      </c>
      <c r="C92" s="434">
        <v>0</v>
      </c>
      <c r="D92" s="476">
        <v>0</v>
      </c>
      <c r="E92" s="476">
        <v>0</v>
      </c>
      <c r="F92" s="476">
        <v>0</v>
      </c>
    </row>
    <row r="93" spans="1:6" ht="15" customHeight="1" thickBot="1" x14ac:dyDescent="0.3">
      <c r="A93" s="438" t="s">
        <v>179</v>
      </c>
      <c r="B93" s="410">
        <v>0</v>
      </c>
      <c r="C93" s="410">
        <v>0</v>
      </c>
      <c r="D93" s="411">
        <v>0</v>
      </c>
      <c r="E93" s="411">
        <v>0</v>
      </c>
      <c r="F93" s="411">
        <v>0</v>
      </c>
    </row>
    <row r="94" spans="1:6" ht="5.45" customHeight="1" x14ac:dyDescent="0.3">
      <c r="A94" s="449"/>
      <c r="B94" s="387"/>
    </row>
    <row r="95" spans="1:6" ht="15" customHeight="1" x14ac:dyDescent="0.3">
      <c r="A95" t="s">
        <v>279</v>
      </c>
    </row>
    <row r="96" spans="1:6" ht="19.5" customHeight="1" x14ac:dyDescent="0.35">
      <c r="A96" s="441" t="s">
        <v>333</v>
      </c>
      <c r="B96" s="385"/>
      <c r="C96" s="385"/>
      <c r="D96" s="385"/>
      <c r="E96" s="385"/>
      <c r="F96" s="386" t="s">
        <v>334</v>
      </c>
    </row>
    <row r="97" spans="1:6" ht="18" customHeight="1" thickBot="1" x14ac:dyDescent="0.35">
      <c r="B97" s="388" t="s">
        <v>263</v>
      </c>
      <c r="F97" s="442" t="s">
        <v>290</v>
      </c>
    </row>
    <row r="98" spans="1:6" ht="18.75" customHeight="1" thickBot="1" x14ac:dyDescent="0.3">
      <c r="B98" s="647" t="s">
        <v>104</v>
      </c>
      <c r="C98" s="648"/>
      <c r="D98" s="648"/>
      <c r="E98" s="648"/>
      <c r="F98" s="649"/>
    </row>
    <row r="99" spans="1:6" ht="19.5" customHeight="1" x14ac:dyDescent="0.25">
      <c r="A99" s="390" t="s">
        <v>292</v>
      </c>
      <c r="B99" s="391" t="s">
        <v>293</v>
      </c>
      <c r="C99" s="392" t="s">
        <v>294</v>
      </c>
      <c r="D99" s="393" t="s">
        <v>295</v>
      </c>
      <c r="E99" s="394" t="s">
        <v>296</v>
      </c>
      <c r="F99" s="393" t="s">
        <v>297</v>
      </c>
    </row>
    <row r="100" spans="1:6" ht="17.25" customHeight="1" thickBot="1" x14ac:dyDescent="0.35">
      <c r="A100" s="395"/>
      <c r="B100" s="396">
        <v>2020</v>
      </c>
      <c r="C100" s="397">
        <v>2020</v>
      </c>
      <c r="D100" s="398">
        <v>2021</v>
      </c>
      <c r="E100" s="399">
        <v>2022</v>
      </c>
      <c r="F100" s="400">
        <v>2023</v>
      </c>
    </row>
    <row r="101" spans="1:6" ht="18" customHeight="1" x14ac:dyDescent="0.25">
      <c r="A101" s="401" t="s">
        <v>298</v>
      </c>
      <c r="B101" s="402">
        <f>SUM(B102:B106)</f>
        <v>107461</v>
      </c>
      <c r="C101" s="402">
        <f>SUM(C102:C106)</f>
        <v>86753</v>
      </c>
      <c r="D101" s="403">
        <f>SUM(D102:D106)</f>
        <v>101323</v>
      </c>
      <c r="E101" s="403">
        <f>SUM(E102:E106)</f>
        <v>101323</v>
      </c>
      <c r="F101" s="403">
        <f>SUM(F102:F106)</f>
        <v>101323</v>
      </c>
    </row>
    <row r="102" spans="1:6" ht="17.25" customHeight="1" x14ac:dyDescent="0.25">
      <c r="A102" s="404" t="s">
        <v>299</v>
      </c>
      <c r="B102" s="405">
        <v>41900</v>
      </c>
      <c r="C102" s="405">
        <v>33100</v>
      </c>
      <c r="D102" s="406">
        <v>36300</v>
      </c>
      <c r="E102" s="406">
        <v>36300</v>
      </c>
      <c r="F102" s="406">
        <v>36300</v>
      </c>
    </row>
    <row r="103" spans="1:6" ht="15" customHeight="1" x14ac:dyDescent="0.25">
      <c r="A103" s="404" t="s">
        <v>300</v>
      </c>
      <c r="B103" s="405">
        <v>35328</v>
      </c>
      <c r="C103" s="405">
        <v>23828</v>
      </c>
      <c r="D103" s="406">
        <v>33940</v>
      </c>
      <c r="E103" s="406">
        <v>33940</v>
      </c>
      <c r="F103" s="406">
        <v>33940</v>
      </c>
    </row>
    <row r="104" spans="1:6" ht="16.5" customHeight="1" x14ac:dyDescent="0.25">
      <c r="A104" s="404" t="s">
        <v>301</v>
      </c>
      <c r="B104" s="405">
        <v>6539</v>
      </c>
      <c r="C104" s="405">
        <v>5539</v>
      </c>
      <c r="D104" s="406">
        <v>4661</v>
      </c>
      <c r="E104" s="406">
        <v>4661</v>
      </c>
      <c r="F104" s="406">
        <v>4661</v>
      </c>
    </row>
    <row r="105" spans="1:6" ht="13.5" customHeight="1" x14ac:dyDescent="0.25">
      <c r="A105" s="553" t="s">
        <v>302</v>
      </c>
      <c r="B105" s="405">
        <v>23692</v>
      </c>
      <c r="C105" s="405">
        <v>23692</v>
      </c>
      <c r="D105" s="406">
        <v>26412</v>
      </c>
      <c r="E105" s="406">
        <v>26412</v>
      </c>
      <c r="F105" s="406">
        <v>26412</v>
      </c>
    </row>
    <row r="106" spans="1:6" ht="14.25" customHeight="1" thickBot="1" x14ac:dyDescent="0.3">
      <c r="A106" s="554" t="s">
        <v>303</v>
      </c>
      <c r="B106" s="405">
        <v>2</v>
      </c>
      <c r="C106" s="405">
        <v>594</v>
      </c>
      <c r="D106" s="406">
        <v>10</v>
      </c>
      <c r="E106" s="406">
        <v>10</v>
      </c>
      <c r="F106" s="406">
        <v>10</v>
      </c>
    </row>
    <row r="107" spans="1:6" ht="18" customHeight="1" thickBot="1" x14ac:dyDescent="0.3">
      <c r="A107" s="409" t="s">
        <v>304</v>
      </c>
      <c r="B107" s="410">
        <f t="shared" ref="B107:F107" si="5">B110+B115+B120+B123+B111+B121+B112+B122</f>
        <v>1218861</v>
      </c>
      <c r="C107" s="410">
        <f t="shared" si="5"/>
        <v>1331566</v>
      </c>
      <c r="D107" s="411">
        <f t="shared" si="5"/>
        <v>1254639</v>
      </c>
      <c r="E107" s="411">
        <f t="shared" si="5"/>
        <v>1254639</v>
      </c>
      <c r="F107" s="411">
        <f t="shared" si="5"/>
        <v>1254639</v>
      </c>
    </row>
    <row r="108" spans="1:6" ht="15.75" customHeight="1" x14ac:dyDescent="0.25">
      <c r="A108" s="412" t="s">
        <v>324</v>
      </c>
      <c r="B108" s="445">
        <v>721263</v>
      </c>
      <c r="C108" s="445">
        <v>759312</v>
      </c>
      <c r="D108" s="414">
        <v>759312</v>
      </c>
      <c r="E108" s="414">
        <v>759312</v>
      </c>
      <c r="F108" s="414">
        <v>759312</v>
      </c>
    </row>
    <row r="109" spans="1:6" ht="16.5" customHeight="1" thickBot="1" x14ac:dyDescent="0.3">
      <c r="A109" s="555" t="s">
        <v>325</v>
      </c>
      <c r="B109" s="450">
        <v>104817</v>
      </c>
      <c r="C109" s="450">
        <v>108000</v>
      </c>
      <c r="D109" s="451">
        <v>108000</v>
      </c>
      <c r="E109" s="451">
        <v>108000</v>
      </c>
      <c r="F109" s="451">
        <v>108000</v>
      </c>
    </row>
    <row r="110" spans="1:6" ht="21" customHeight="1" thickBot="1" x14ac:dyDescent="0.3">
      <c r="A110" s="418" t="s">
        <v>307</v>
      </c>
      <c r="B110" s="452">
        <f>SUM(B108:B109)</f>
        <v>826080</v>
      </c>
      <c r="C110" s="452">
        <f>SUM(C108:C109)</f>
        <v>867312</v>
      </c>
      <c r="D110" s="475">
        <f>SUM(D108:D109)</f>
        <v>867312</v>
      </c>
      <c r="E110" s="475">
        <f>SUM(E108:E109)</f>
        <v>867312</v>
      </c>
      <c r="F110" s="475">
        <f>SUM(F108:F109)</f>
        <v>867312</v>
      </c>
    </row>
    <row r="111" spans="1:6" ht="15.75" customHeight="1" thickBot="1" x14ac:dyDescent="0.3">
      <c r="A111" s="409" t="s">
        <v>308</v>
      </c>
      <c r="B111" s="410">
        <v>0</v>
      </c>
      <c r="C111" s="410">
        <v>56431</v>
      </c>
      <c r="D111" s="411">
        <v>0</v>
      </c>
      <c r="E111" s="411">
        <v>0</v>
      </c>
      <c r="F111" s="411">
        <v>0</v>
      </c>
    </row>
    <row r="112" spans="1:6" ht="14.25" customHeight="1" thickBot="1" x14ac:dyDescent="0.3">
      <c r="A112" s="421" t="s">
        <v>309</v>
      </c>
      <c r="B112" s="433">
        <v>0</v>
      </c>
      <c r="C112" s="433">
        <v>0</v>
      </c>
      <c r="D112" s="513">
        <v>0</v>
      </c>
      <c r="E112" s="513">
        <v>0</v>
      </c>
      <c r="F112" s="513">
        <v>0</v>
      </c>
    </row>
    <row r="113" spans="1:6" ht="13.9" customHeight="1" x14ac:dyDescent="0.25">
      <c r="A113" s="422" t="s">
        <v>310</v>
      </c>
      <c r="B113" s="445">
        <v>0</v>
      </c>
      <c r="C113" s="445">
        <v>0</v>
      </c>
      <c r="D113" s="414"/>
      <c r="E113" s="414"/>
      <c r="F113" s="414"/>
    </row>
    <row r="114" spans="1:6" ht="13.15" customHeight="1" thickBot="1" x14ac:dyDescent="0.3">
      <c r="A114" s="426" t="s">
        <v>311</v>
      </c>
      <c r="B114" s="450">
        <v>0</v>
      </c>
      <c r="C114" s="450">
        <f>4500+270</f>
        <v>4770</v>
      </c>
      <c r="D114" s="451">
        <v>0</v>
      </c>
      <c r="E114" s="451">
        <v>0</v>
      </c>
      <c r="F114" s="417">
        <v>0</v>
      </c>
    </row>
    <row r="115" spans="1:6" ht="18" customHeight="1" thickBot="1" x14ac:dyDescent="0.3">
      <c r="A115" s="418" t="s">
        <v>312</v>
      </c>
      <c r="B115" s="410">
        <f>B113+B114</f>
        <v>0</v>
      </c>
      <c r="C115" s="410">
        <f>C113+C114</f>
        <v>4770</v>
      </c>
      <c r="D115" s="411">
        <f>D113+D114</f>
        <v>0</v>
      </c>
      <c r="E115" s="411">
        <f>E113+E114</f>
        <v>0</v>
      </c>
      <c r="F115" s="411">
        <f>F113+F114</f>
        <v>0</v>
      </c>
    </row>
    <row r="116" spans="1:6" ht="18" customHeight="1" x14ac:dyDescent="0.25">
      <c r="A116" s="422" t="s">
        <v>326</v>
      </c>
      <c r="B116" s="445">
        <v>109483</v>
      </c>
      <c r="C116" s="445">
        <v>109483</v>
      </c>
      <c r="D116" s="414">
        <v>106650</v>
      </c>
      <c r="E116" s="414">
        <v>106650</v>
      </c>
      <c r="F116" s="414">
        <v>106650</v>
      </c>
    </row>
    <row r="117" spans="1:6" ht="17.25" customHeight="1" x14ac:dyDescent="0.25">
      <c r="A117" s="404" t="s">
        <v>327</v>
      </c>
      <c r="B117" s="405">
        <v>21280</v>
      </c>
      <c r="C117" s="405">
        <v>21280</v>
      </c>
      <c r="D117" s="406">
        <f>21725+2322</f>
        <v>24047</v>
      </c>
      <c r="E117" s="406">
        <f t="shared" ref="E117:F117" si="6">21725+2322</f>
        <v>24047</v>
      </c>
      <c r="F117" s="406">
        <f t="shared" si="6"/>
        <v>24047</v>
      </c>
    </row>
    <row r="118" spans="1:6" ht="16.5" customHeight="1" x14ac:dyDescent="0.25">
      <c r="A118" s="404" t="s">
        <v>328</v>
      </c>
      <c r="B118" s="405">
        <v>146174</v>
      </c>
      <c r="C118" s="405">
        <v>156446</v>
      </c>
      <c r="D118" s="406">
        <v>144170</v>
      </c>
      <c r="E118" s="406">
        <v>144170</v>
      </c>
      <c r="F118" s="406">
        <v>144170</v>
      </c>
    </row>
    <row r="119" spans="1:6" ht="15.75" customHeight="1" thickBot="1" x14ac:dyDescent="0.3">
      <c r="A119" s="431" t="s">
        <v>329</v>
      </c>
      <c r="B119" s="450">
        <v>6400</v>
      </c>
      <c r="C119" s="450">
        <v>6400</v>
      </c>
      <c r="D119" s="451">
        <v>6560</v>
      </c>
      <c r="E119" s="451">
        <v>6560</v>
      </c>
      <c r="F119" s="451">
        <v>6560</v>
      </c>
    </row>
    <row r="120" spans="1:6" ht="14.25" customHeight="1" thickBot="1" x14ac:dyDescent="0.3">
      <c r="A120" s="418" t="s">
        <v>317</v>
      </c>
      <c r="B120" s="455">
        <f>B116+B117+B118+B119</f>
        <v>283337</v>
      </c>
      <c r="C120" s="455">
        <f>C116+C117+C118+C119</f>
        <v>293609</v>
      </c>
      <c r="D120" s="456">
        <f>D116+D117+D118+D119</f>
        <v>281427</v>
      </c>
      <c r="E120" s="456">
        <f>E116+E117+E118+E119</f>
        <v>281427</v>
      </c>
      <c r="F120" s="456">
        <f>F116+F117+F118+F119</f>
        <v>281427</v>
      </c>
    </row>
    <row r="121" spans="1:6" ht="16.5" customHeight="1" thickBot="1" x14ac:dyDescent="0.3">
      <c r="A121" s="432" t="s">
        <v>318</v>
      </c>
      <c r="B121" s="457">
        <v>23692</v>
      </c>
      <c r="C121" s="457">
        <v>23692</v>
      </c>
      <c r="D121" s="524">
        <v>26412</v>
      </c>
      <c r="E121" s="524">
        <v>26412</v>
      </c>
      <c r="F121" s="524">
        <v>26412</v>
      </c>
    </row>
    <row r="122" spans="1:6" ht="16.5" customHeight="1" thickBot="1" x14ac:dyDescent="0.3">
      <c r="A122" s="432" t="s">
        <v>319</v>
      </c>
      <c r="B122" s="457">
        <v>85752</v>
      </c>
      <c r="C122" s="457">
        <v>85752</v>
      </c>
      <c r="D122" s="524">
        <v>79488</v>
      </c>
      <c r="E122" s="524">
        <v>79488</v>
      </c>
      <c r="F122" s="524">
        <v>79488</v>
      </c>
    </row>
    <row r="123" spans="1:6" ht="15.75" customHeight="1" thickBot="1" x14ac:dyDescent="0.3">
      <c r="A123" s="421" t="s">
        <v>320</v>
      </c>
      <c r="B123" s="434">
        <v>0</v>
      </c>
      <c r="C123" s="434">
        <v>0</v>
      </c>
      <c r="D123" s="548">
        <v>0</v>
      </c>
      <c r="E123" s="548">
        <v>0</v>
      </c>
      <c r="F123" s="476">
        <v>0</v>
      </c>
    </row>
    <row r="124" spans="1:6" ht="12" customHeight="1" thickBot="1" x14ac:dyDescent="0.3">
      <c r="A124" s="438" t="s">
        <v>179</v>
      </c>
      <c r="B124" s="410">
        <v>0</v>
      </c>
      <c r="C124" s="410">
        <v>0</v>
      </c>
      <c r="D124" s="411">
        <v>0</v>
      </c>
      <c r="E124" s="411">
        <v>0</v>
      </c>
      <c r="F124" s="411">
        <v>0</v>
      </c>
    </row>
    <row r="125" spans="1:6" ht="15.75" customHeight="1" x14ac:dyDescent="0.3">
      <c r="A125" s="449"/>
      <c r="D125" s="387"/>
      <c r="E125" s="387"/>
    </row>
    <row r="126" spans="1:6" ht="14.25" customHeight="1" x14ac:dyDescent="0.3"/>
    <row r="127" spans="1:6" ht="18.600000000000001" customHeight="1" x14ac:dyDescent="0.35">
      <c r="A127" s="441" t="s">
        <v>335</v>
      </c>
      <c r="B127" s="385"/>
      <c r="C127" s="385"/>
      <c r="D127" s="385"/>
      <c r="E127" s="385"/>
      <c r="F127" s="386" t="s">
        <v>336</v>
      </c>
    </row>
    <row r="128" spans="1:6" ht="18" customHeight="1" thickBot="1" x14ac:dyDescent="0.35">
      <c r="B128" s="388" t="s">
        <v>263</v>
      </c>
      <c r="F128" s="442" t="s">
        <v>290</v>
      </c>
    </row>
    <row r="129" spans="1:6" ht="17.45" customHeight="1" thickBot="1" x14ac:dyDescent="0.3">
      <c r="B129" s="647" t="s">
        <v>337</v>
      </c>
      <c r="C129" s="648"/>
      <c r="D129" s="648"/>
      <c r="E129" s="648"/>
      <c r="F129" s="649"/>
    </row>
    <row r="130" spans="1:6" ht="17.45" customHeight="1" x14ac:dyDescent="0.25">
      <c r="A130" s="390" t="s">
        <v>292</v>
      </c>
      <c r="B130" s="391" t="s">
        <v>293</v>
      </c>
      <c r="C130" s="392" t="s">
        <v>294</v>
      </c>
      <c r="D130" s="393" t="s">
        <v>295</v>
      </c>
      <c r="E130" s="394" t="s">
        <v>296</v>
      </c>
      <c r="F130" s="393" t="s">
        <v>297</v>
      </c>
    </row>
    <row r="131" spans="1:6" ht="13.9" customHeight="1" thickBot="1" x14ac:dyDescent="0.35">
      <c r="A131" s="395"/>
      <c r="B131" s="396">
        <v>2020</v>
      </c>
      <c r="C131" s="397">
        <v>2020</v>
      </c>
      <c r="D131" s="398">
        <v>2021</v>
      </c>
      <c r="E131" s="399">
        <v>2022</v>
      </c>
      <c r="F131" s="400">
        <v>2023</v>
      </c>
    </row>
    <row r="132" spans="1:6" ht="17.25" customHeight="1" x14ac:dyDescent="0.25">
      <c r="A132" s="401" t="s">
        <v>298</v>
      </c>
      <c r="B132" s="402">
        <f>SUM(B133:B137)</f>
        <v>90571</v>
      </c>
      <c r="C132" s="402">
        <f>SUM(C133:C137)</f>
        <v>77931</v>
      </c>
      <c r="D132" s="403">
        <f>SUM(D133:D137)</f>
        <v>91669</v>
      </c>
      <c r="E132" s="403">
        <f>SUM(E133:E137)</f>
        <v>91669</v>
      </c>
      <c r="F132" s="403">
        <f>SUM(F133:F137)</f>
        <v>91669</v>
      </c>
    </row>
    <row r="133" spans="1:6" ht="15" customHeight="1" x14ac:dyDescent="0.25">
      <c r="A133" s="404" t="s">
        <v>299</v>
      </c>
      <c r="B133" s="405">
        <v>40860</v>
      </c>
      <c r="C133" s="405">
        <v>31700</v>
      </c>
      <c r="D133" s="406">
        <f>33250+5950</f>
        <v>39200</v>
      </c>
      <c r="E133" s="406">
        <f>33250+5950</f>
        <v>39200</v>
      </c>
      <c r="F133" s="406">
        <f>33250+5950</f>
        <v>39200</v>
      </c>
    </row>
    <row r="134" spans="1:6" ht="15" customHeight="1" x14ac:dyDescent="0.25">
      <c r="A134" s="404" t="s">
        <v>300</v>
      </c>
      <c r="B134" s="405">
        <v>23578</v>
      </c>
      <c r="C134" s="405">
        <v>16440</v>
      </c>
      <c r="D134" s="406">
        <v>22498</v>
      </c>
      <c r="E134" s="406">
        <v>22498</v>
      </c>
      <c r="F134" s="406">
        <v>22498</v>
      </c>
    </row>
    <row r="135" spans="1:6" ht="15" customHeight="1" x14ac:dyDescent="0.25">
      <c r="A135" s="404" t="s">
        <v>301</v>
      </c>
      <c r="B135" s="405">
        <v>9108</v>
      </c>
      <c r="C135" s="405">
        <v>8105</v>
      </c>
      <c r="D135" s="406">
        <v>7949</v>
      </c>
      <c r="E135" s="406">
        <v>7949</v>
      </c>
      <c r="F135" s="406">
        <v>7949</v>
      </c>
    </row>
    <row r="136" spans="1:6" ht="15.75" customHeight="1" x14ac:dyDescent="0.25">
      <c r="A136" s="553" t="s">
        <v>302</v>
      </c>
      <c r="B136" s="405">
        <v>17025</v>
      </c>
      <c r="C136" s="405">
        <v>17025</v>
      </c>
      <c r="D136" s="406">
        <v>22022</v>
      </c>
      <c r="E136" s="406">
        <v>22022</v>
      </c>
      <c r="F136" s="406">
        <v>22022</v>
      </c>
    </row>
    <row r="137" spans="1:6" ht="14.25" customHeight="1" thickBot="1" x14ac:dyDescent="0.3">
      <c r="A137" s="554" t="s">
        <v>303</v>
      </c>
      <c r="B137" s="405">
        <v>0</v>
      </c>
      <c r="C137" s="405">
        <v>4661</v>
      </c>
      <c r="D137" s="406">
        <v>0</v>
      </c>
      <c r="E137" s="406">
        <v>0</v>
      </c>
      <c r="F137" s="406">
        <v>0</v>
      </c>
    </row>
    <row r="138" spans="1:6" ht="17.25" customHeight="1" thickBot="1" x14ac:dyDescent="0.3">
      <c r="A138" s="409" t="s">
        <v>304</v>
      </c>
      <c r="B138" s="410">
        <f t="shared" ref="B138:F138" si="7">B141+B146+B151+B154+B142+B152+B143+B153</f>
        <v>1190940</v>
      </c>
      <c r="C138" s="410">
        <f t="shared" si="7"/>
        <v>1318143</v>
      </c>
      <c r="D138" s="411">
        <f t="shared" si="7"/>
        <v>1264753</v>
      </c>
      <c r="E138" s="411">
        <f t="shared" si="7"/>
        <v>1264753</v>
      </c>
      <c r="F138" s="411">
        <f t="shared" si="7"/>
        <v>1264753</v>
      </c>
    </row>
    <row r="139" spans="1:6" ht="15.75" customHeight="1" x14ac:dyDescent="0.25">
      <c r="A139" s="412" t="s">
        <v>324</v>
      </c>
      <c r="B139" s="463">
        <v>674350</v>
      </c>
      <c r="C139" s="463">
        <v>714910</v>
      </c>
      <c r="D139" s="448">
        <v>714910</v>
      </c>
      <c r="E139" s="448">
        <v>714910</v>
      </c>
      <c r="F139" s="448">
        <v>714910</v>
      </c>
    </row>
    <row r="140" spans="1:6" ht="15" customHeight="1" thickBot="1" x14ac:dyDescent="0.3">
      <c r="A140" s="415" t="s">
        <v>325</v>
      </c>
      <c r="B140" s="450">
        <v>145550</v>
      </c>
      <c r="C140" s="450">
        <v>153427</v>
      </c>
      <c r="D140" s="451">
        <v>153427</v>
      </c>
      <c r="E140" s="451">
        <v>153427</v>
      </c>
      <c r="F140" s="451">
        <v>153427</v>
      </c>
    </row>
    <row r="141" spans="1:6" ht="16.5" customHeight="1" thickBot="1" x14ac:dyDescent="0.3">
      <c r="A141" s="418" t="s">
        <v>307</v>
      </c>
      <c r="B141" s="410">
        <f>SUM(B139:B140)</f>
        <v>819900</v>
      </c>
      <c r="C141" s="410">
        <f>SUM(C139:C140)</f>
        <v>868337</v>
      </c>
      <c r="D141" s="411">
        <f>SUM(D139:D140)</f>
        <v>868337</v>
      </c>
      <c r="E141" s="411">
        <f>SUM(E139:E140)</f>
        <v>868337</v>
      </c>
      <c r="F141" s="411">
        <f>SUM(F139:F140)</f>
        <v>868337</v>
      </c>
    </row>
    <row r="142" spans="1:6" ht="15.75" customHeight="1" thickBot="1" x14ac:dyDescent="0.3">
      <c r="A142" s="409" t="s">
        <v>338</v>
      </c>
      <c r="B142" s="452">
        <v>0</v>
      </c>
      <c r="C142" s="452">
        <v>40627</v>
      </c>
      <c r="D142" s="475"/>
      <c r="E142" s="475">
        <v>0</v>
      </c>
      <c r="F142" s="475">
        <v>0</v>
      </c>
    </row>
    <row r="143" spans="1:6" ht="15.75" customHeight="1" thickBot="1" x14ac:dyDescent="0.3">
      <c r="A143" s="421" t="s">
        <v>309</v>
      </c>
      <c r="B143" s="434">
        <v>0</v>
      </c>
      <c r="C143" s="434">
        <v>0</v>
      </c>
      <c r="D143" s="406">
        <v>0</v>
      </c>
      <c r="E143" s="406">
        <v>0</v>
      </c>
      <c r="F143" s="406">
        <v>0</v>
      </c>
    </row>
    <row r="144" spans="1:6" ht="15.75" customHeight="1" x14ac:dyDescent="0.25">
      <c r="A144" s="422" t="s">
        <v>310</v>
      </c>
      <c r="B144" s="445">
        <v>0</v>
      </c>
      <c r="C144" s="445">
        <v>1295</v>
      </c>
      <c r="D144" s="414">
        <v>0</v>
      </c>
      <c r="E144" s="414">
        <v>0</v>
      </c>
      <c r="F144" s="414">
        <v>0</v>
      </c>
    </row>
    <row r="145" spans="1:6" ht="17.25" customHeight="1" thickBot="1" x14ac:dyDescent="0.3">
      <c r="A145" s="426" t="s">
        <v>311</v>
      </c>
      <c r="B145" s="450">
        <v>0</v>
      </c>
      <c r="C145" s="450">
        <f>405+400</f>
        <v>805</v>
      </c>
      <c r="D145" s="451">
        <v>0</v>
      </c>
      <c r="E145" s="451">
        <v>0</v>
      </c>
      <c r="F145" s="417">
        <v>0</v>
      </c>
    </row>
    <row r="146" spans="1:6" ht="15" customHeight="1" thickBot="1" x14ac:dyDescent="0.3">
      <c r="A146" s="418" t="s">
        <v>312</v>
      </c>
      <c r="B146" s="410">
        <f>B144+B145</f>
        <v>0</v>
      </c>
      <c r="C146" s="410">
        <f>C144+C145</f>
        <v>2100</v>
      </c>
      <c r="D146" s="411">
        <f>D144+D145</f>
        <v>0</v>
      </c>
      <c r="E146" s="411">
        <f>E144+E145</f>
        <v>0</v>
      </c>
      <c r="F146" s="411">
        <f>F144+F145</f>
        <v>0</v>
      </c>
    </row>
    <row r="147" spans="1:6" ht="15" customHeight="1" x14ac:dyDescent="0.25">
      <c r="A147" s="422" t="s">
        <v>326</v>
      </c>
      <c r="B147" s="445">
        <v>99091</v>
      </c>
      <c r="C147" s="445">
        <v>101091</v>
      </c>
      <c r="D147" s="414">
        <v>121850</v>
      </c>
      <c r="E147" s="414">
        <v>121850</v>
      </c>
      <c r="F147" s="414">
        <v>121850</v>
      </c>
    </row>
    <row r="148" spans="1:6" ht="13.9" customHeight="1" x14ac:dyDescent="0.25">
      <c r="A148" s="404" t="s">
        <v>327</v>
      </c>
      <c r="B148" s="405">
        <v>14560</v>
      </c>
      <c r="C148" s="405">
        <v>14560</v>
      </c>
      <c r="D148" s="406">
        <f>14091+4185</f>
        <v>18276</v>
      </c>
      <c r="E148" s="406">
        <f t="shared" ref="E148:F148" si="8">14091+4185</f>
        <v>18276</v>
      </c>
      <c r="F148" s="406">
        <f t="shared" si="8"/>
        <v>18276</v>
      </c>
    </row>
    <row r="149" spans="1:6" ht="16.5" customHeight="1" x14ac:dyDescent="0.25">
      <c r="A149" s="404" t="s">
        <v>328</v>
      </c>
      <c r="B149" s="405">
        <v>174957</v>
      </c>
      <c r="C149" s="405">
        <v>208996</v>
      </c>
      <c r="D149" s="406">
        <v>172680</v>
      </c>
      <c r="E149" s="406">
        <v>172680</v>
      </c>
      <c r="F149" s="406">
        <v>172680</v>
      </c>
    </row>
    <row r="150" spans="1:6" ht="16.5" customHeight="1" thickBot="1" x14ac:dyDescent="0.3">
      <c r="A150" s="431" t="s">
        <v>329</v>
      </c>
      <c r="B150" s="450">
        <v>7800</v>
      </c>
      <c r="C150" s="450">
        <v>7800</v>
      </c>
      <c r="D150" s="451">
        <v>8140</v>
      </c>
      <c r="E150" s="451">
        <v>8140</v>
      </c>
      <c r="F150" s="451">
        <v>8140</v>
      </c>
    </row>
    <row r="151" spans="1:6" ht="17.25" customHeight="1" thickBot="1" x14ac:dyDescent="0.3">
      <c r="A151" s="418" t="s">
        <v>317</v>
      </c>
      <c r="B151" s="455">
        <f>B147+B148+B149+B150</f>
        <v>296408</v>
      </c>
      <c r="C151" s="455">
        <f>SUM(C147:C150)</f>
        <v>332447</v>
      </c>
      <c r="D151" s="456">
        <f>D147+D148+D149+D150</f>
        <v>320946</v>
      </c>
      <c r="E151" s="456">
        <f>E147+E148+E149+E150</f>
        <v>320946</v>
      </c>
      <c r="F151" s="456">
        <f>F147+F148+F149+F150</f>
        <v>320946</v>
      </c>
    </row>
    <row r="152" spans="1:6" ht="17.25" customHeight="1" thickBot="1" x14ac:dyDescent="0.3">
      <c r="A152" s="432" t="s">
        <v>318</v>
      </c>
      <c r="B152" s="457">
        <v>17025</v>
      </c>
      <c r="C152" s="457">
        <v>17025</v>
      </c>
      <c r="D152" s="524">
        <v>22022</v>
      </c>
      <c r="E152" s="524">
        <v>22022</v>
      </c>
      <c r="F152" s="524">
        <v>22022</v>
      </c>
    </row>
    <row r="153" spans="1:6" ht="17.25" customHeight="1" thickBot="1" x14ac:dyDescent="0.3">
      <c r="A153" s="432" t="s">
        <v>319</v>
      </c>
      <c r="B153" s="457">
        <v>57607</v>
      </c>
      <c r="C153" s="457">
        <v>57607</v>
      </c>
      <c r="D153" s="524">
        <v>53448</v>
      </c>
      <c r="E153" s="524">
        <v>53448</v>
      </c>
      <c r="F153" s="524">
        <v>53448</v>
      </c>
    </row>
    <row r="154" spans="1:6" ht="15" customHeight="1" thickBot="1" x14ac:dyDescent="0.3">
      <c r="A154" s="421" t="s">
        <v>320</v>
      </c>
      <c r="B154" s="467">
        <v>0</v>
      </c>
      <c r="C154" s="467">
        <v>0</v>
      </c>
      <c r="D154" s="548">
        <v>0</v>
      </c>
      <c r="E154" s="548">
        <v>0</v>
      </c>
      <c r="F154" s="476">
        <v>0</v>
      </c>
    </row>
    <row r="155" spans="1:6" ht="12" customHeight="1" thickBot="1" x14ac:dyDescent="0.3">
      <c r="A155" s="438" t="s">
        <v>179</v>
      </c>
      <c r="B155" s="410">
        <v>0</v>
      </c>
      <c r="C155" s="410">
        <v>0</v>
      </c>
      <c r="D155" s="411">
        <v>0</v>
      </c>
      <c r="E155" s="411">
        <v>0</v>
      </c>
      <c r="F155" s="411">
        <v>0</v>
      </c>
    </row>
    <row r="156" spans="1:6" ht="13.5" customHeight="1" x14ac:dyDescent="0.3">
      <c r="A156" s="440"/>
      <c r="C156" s="440"/>
      <c r="D156" s="469"/>
      <c r="E156" s="469"/>
    </row>
    <row r="157" spans="1:6" ht="12.75" customHeight="1" x14ac:dyDescent="0.3">
      <c r="C157" s="440"/>
    </row>
    <row r="158" spans="1:6" ht="19.899999999999999" customHeight="1" x14ac:dyDescent="0.35">
      <c r="A158" s="441" t="s">
        <v>339</v>
      </c>
      <c r="B158" s="385"/>
      <c r="C158" s="385"/>
      <c r="D158" s="385"/>
      <c r="E158" s="385"/>
      <c r="F158" s="386" t="s">
        <v>340</v>
      </c>
    </row>
    <row r="159" spans="1:6" ht="18" customHeight="1" thickBot="1" x14ac:dyDescent="0.35">
      <c r="B159" s="388" t="s">
        <v>263</v>
      </c>
      <c r="F159" s="442" t="s">
        <v>290</v>
      </c>
    </row>
    <row r="160" spans="1:6" ht="17.25" customHeight="1" thickBot="1" x14ac:dyDescent="0.3">
      <c r="B160" s="647" t="s">
        <v>341</v>
      </c>
      <c r="C160" s="648"/>
      <c r="D160" s="648"/>
      <c r="E160" s="648"/>
      <c r="F160" s="649"/>
    </row>
    <row r="161" spans="1:6" ht="21" customHeight="1" x14ac:dyDescent="0.25">
      <c r="A161" s="390" t="s">
        <v>292</v>
      </c>
      <c r="B161" s="391" t="s">
        <v>293</v>
      </c>
      <c r="C161" s="392" t="s">
        <v>294</v>
      </c>
      <c r="D161" s="393" t="s">
        <v>295</v>
      </c>
      <c r="E161" s="394" t="s">
        <v>296</v>
      </c>
      <c r="F161" s="393" t="s">
        <v>297</v>
      </c>
    </row>
    <row r="162" spans="1:6" ht="21" customHeight="1" thickBot="1" x14ac:dyDescent="0.35">
      <c r="A162" s="395"/>
      <c r="B162" s="396">
        <v>2020</v>
      </c>
      <c r="C162" s="397">
        <v>2020</v>
      </c>
      <c r="D162" s="398">
        <v>2021</v>
      </c>
      <c r="E162" s="399">
        <v>2022</v>
      </c>
      <c r="F162" s="400">
        <v>2023</v>
      </c>
    </row>
    <row r="163" spans="1:6" ht="18.75" customHeight="1" x14ac:dyDescent="0.25">
      <c r="A163" s="401" t="s">
        <v>298</v>
      </c>
      <c r="B163" s="402">
        <f>SUM(B164:B168)</f>
        <v>83640</v>
      </c>
      <c r="C163" s="402">
        <f>SUM(C164:C168)</f>
        <v>66956</v>
      </c>
      <c r="D163" s="403">
        <f>SUM(D164:D168)</f>
        <v>79496</v>
      </c>
      <c r="E163" s="403">
        <f>SUM(E164:E168)</f>
        <v>79496</v>
      </c>
      <c r="F163" s="403">
        <f>SUM(F164:F168)</f>
        <v>79496</v>
      </c>
    </row>
    <row r="164" spans="1:6" ht="15" customHeight="1" x14ac:dyDescent="0.25">
      <c r="A164" s="404" t="s">
        <v>299</v>
      </c>
      <c r="B164" s="405">
        <v>39650</v>
      </c>
      <c r="C164" s="405">
        <v>29131</v>
      </c>
      <c r="D164" s="406">
        <v>38300</v>
      </c>
      <c r="E164" s="406">
        <v>38300</v>
      </c>
      <c r="F164" s="406">
        <v>38300</v>
      </c>
    </row>
    <row r="165" spans="1:6" ht="17.25" customHeight="1" x14ac:dyDescent="0.25">
      <c r="A165" s="404" t="s">
        <v>300</v>
      </c>
      <c r="B165" s="405">
        <v>28032</v>
      </c>
      <c r="C165" s="405">
        <v>22789</v>
      </c>
      <c r="D165" s="406">
        <v>27600</v>
      </c>
      <c r="E165" s="406">
        <v>27600</v>
      </c>
      <c r="F165" s="406">
        <v>27600</v>
      </c>
    </row>
    <row r="166" spans="1:6" ht="16.5" customHeight="1" x14ac:dyDescent="0.25">
      <c r="A166" s="404" t="s">
        <v>301</v>
      </c>
      <c r="B166" s="405">
        <v>3115</v>
      </c>
      <c r="C166" s="405">
        <v>1769</v>
      </c>
      <c r="D166" s="406">
        <v>3274</v>
      </c>
      <c r="E166" s="406">
        <v>3274</v>
      </c>
      <c r="F166" s="406">
        <v>3274</v>
      </c>
    </row>
    <row r="167" spans="1:6" ht="15" customHeight="1" x14ac:dyDescent="0.25">
      <c r="A167" s="553" t="s">
        <v>302</v>
      </c>
      <c r="B167" s="405">
        <v>12843</v>
      </c>
      <c r="C167" s="405">
        <v>12843</v>
      </c>
      <c r="D167" s="406">
        <v>10322</v>
      </c>
      <c r="E167" s="406">
        <v>10322</v>
      </c>
      <c r="F167" s="406">
        <v>10322</v>
      </c>
    </row>
    <row r="168" spans="1:6" ht="14.25" customHeight="1" thickBot="1" x14ac:dyDescent="0.3">
      <c r="A168" s="554" t="s">
        <v>303</v>
      </c>
      <c r="B168" s="407">
        <v>0</v>
      </c>
      <c r="C168" s="407">
        <v>424</v>
      </c>
      <c r="D168" s="408">
        <v>0</v>
      </c>
      <c r="E168" s="408">
        <v>0</v>
      </c>
      <c r="F168" s="408">
        <v>0</v>
      </c>
    </row>
    <row r="169" spans="1:6" ht="21" customHeight="1" thickBot="1" x14ac:dyDescent="0.3">
      <c r="A169" s="409" t="s">
        <v>304</v>
      </c>
      <c r="B169" s="410">
        <f t="shared" ref="B169:F169" si="9">B172+B177+B182+B185+B173+B183+B174+B184</f>
        <v>1133577</v>
      </c>
      <c r="C169" s="410">
        <f t="shared" si="9"/>
        <v>1275132</v>
      </c>
      <c r="D169" s="411">
        <f t="shared" si="9"/>
        <v>1208855</v>
      </c>
      <c r="E169" s="411">
        <f t="shared" si="9"/>
        <v>1208855</v>
      </c>
      <c r="F169" s="411">
        <f t="shared" si="9"/>
        <v>1208855</v>
      </c>
    </row>
    <row r="170" spans="1:6" ht="18" customHeight="1" x14ac:dyDescent="0.25">
      <c r="A170" s="412" t="s">
        <v>324</v>
      </c>
      <c r="B170" s="445">
        <v>697199</v>
      </c>
      <c r="C170" s="445">
        <v>775047</v>
      </c>
      <c r="D170" s="414">
        <v>775047</v>
      </c>
      <c r="E170" s="414">
        <v>775047</v>
      </c>
      <c r="F170" s="414">
        <v>775047</v>
      </c>
    </row>
    <row r="171" spans="1:6" ht="16.5" customHeight="1" thickBot="1" x14ac:dyDescent="0.3">
      <c r="A171" s="415" t="s">
        <v>325</v>
      </c>
      <c r="B171" s="450">
        <v>100193</v>
      </c>
      <c r="C171" s="450">
        <v>106000</v>
      </c>
      <c r="D171" s="451">
        <v>106000</v>
      </c>
      <c r="E171" s="451">
        <v>106000</v>
      </c>
      <c r="F171" s="451">
        <v>106000</v>
      </c>
    </row>
    <row r="172" spans="1:6" ht="18" customHeight="1" thickBot="1" x14ac:dyDescent="0.3">
      <c r="A172" s="418" t="s">
        <v>307</v>
      </c>
      <c r="B172" s="410">
        <f>SUM(B170:B171)</f>
        <v>797392</v>
      </c>
      <c r="C172" s="410">
        <f>SUM(C170:C171)</f>
        <v>881047</v>
      </c>
      <c r="D172" s="411">
        <f>SUM(D170:D171)</f>
        <v>881047</v>
      </c>
      <c r="E172" s="411">
        <f>SUM(E170:E171)</f>
        <v>881047</v>
      </c>
      <c r="F172" s="411">
        <f>SUM(F170:F171)</f>
        <v>881047</v>
      </c>
    </row>
    <row r="173" spans="1:6" ht="15.75" customHeight="1" thickBot="1" x14ac:dyDescent="0.3">
      <c r="A173" s="409" t="s">
        <v>308</v>
      </c>
      <c r="B173" s="452">
        <v>0</v>
      </c>
      <c r="C173" s="452">
        <v>45116</v>
      </c>
      <c r="D173" s="454">
        <v>0</v>
      </c>
      <c r="E173" s="454">
        <v>0</v>
      </c>
      <c r="F173" s="454">
        <v>0</v>
      </c>
    </row>
    <row r="174" spans="1:6" ht="15" customHeight="1" thickBot="1" x14ac:dyDescent="0.3">
      <c r="A174" s="421" t="s">
        <v>309</v>
      </c>
      <c r="B174" s="434">
        <v>0</v>
      </c>
      <c r="C174" s="434">
        <v>280</v>
      </c>
      <c r="D174" s="436">
        <v>0</v>
      </c>
      <c r="E174" s="436">
        <v>0</v>
      </c>
      <c r="F174" s="436">
        <v>0</v>
      </c>
    </row>
    <row r="175" spans="1:6" ht="11.45" customHeight="1" thickBot="1" x14ac:dyDescent="0.3">
      <c r="A175" s="422" t="s">
        <v>310</v>
      </c>
      <c r="B175" s="445">
        <v>0</v>
      </c>
      <c r="C175" s="445">
        <v>0</v>
      </c>
      <c r="D175" s="424"/>
      <c r="E175" s="425"/>
      <c r="F175" s="425"/>
    </row>
    <row r="176" spans="1:6" ht="13.5" customHeight="1" thickBot="1" x14ac:dyDescent="0.3">
      <c r="A176" s="426" t="s">
        <v>311</v>
      </c>
      <c r="B176" s="450">
        <v>0</v>
      </c>
      <c r="C176" s="464">
        <v>380</v>
      </c>
      <c r="D176" s="424">
        <v>0</v>
      </c>
      <c r="E176" s="425">
        <v>0</v>
      </c>
      <c r="F176" s="425">
        <v>0</v>
      </c>
    </row>
    <row r="177" spans="1:6" ht="15" customHeight="1" thickBot="1" x14ac:dyDescent="0.3">
      <c r="A177" s="418" t="s">
        <v>312</v>
      </c>
      <c r="B177" s="410">
        <f>B175+B176</f>
        <v>0</v>
      </c>
      <c r="C177" s="410">
        <f>C175+C176</f>
        <v>380</v>
      </c>
      <c r="D177" s="411">
        <f>D175+D176</f>
        <v>0</v>
      </c>
      <c r="E177" s="411">
        <f>E175+E176</f>
        <v>0</v>
      </c>
      <c r="F177" s="411">
        <f>F175+F176</f>
        <v>0</v>
      </c>
    </row>
    <row r="178" spans="1:6" ht="13.9" customHeight="1" x14ac:dyDescent="0.25">
      <c r="A178" s="422" t="s">
        <v>326</v>
      </c>
      <c r="B178" s="445">
        <v>87829</v>
      </c>
      <c r="C178" s="445">
        <v>88571</v>
      </c>
      <c r="D178" s="414">
        <v>88200</v>
      </c>
      <c r="E178" s="414">
        <v>88200</v>
      </c>
      <c r="F178" s="414">
        <v>88200</v>
      </c>
    </row>
    <row r="179" spans="1:6" ht="15.6" customHeight="1" x14ac:dyDescent="0.25">
      <c r="A179" s="404" t="s">
        <v>327</v>
      </c>
      <c r="B179" s="405">
        <v>14560</v>
      </c>
      <c r="C179" s="405">
        <v>14560</v>
      </c>
      <c r="D179" s="406">
        <f>15015+2811</f>
        <v>17826</v>
      </c>
      <c r="E179" s="406">
        <f t="shared" ref="E179:F179" si="10">15015+2811</f>
        <v>17826</v>
      </c>
      <c r="F179" s="406">
        <f t="shared" si="10"/>
        <v>17826</v>
      </c>
    </row>
    <row r="180" spans="1:6" ht="15" customHeight="1" x14ac:dyDescent="0.25">
      <c r="A180" s="404" t="s">
        <v>328</v>
      </c>
      <c r="B180" s="405">
        <v>139443</v>
      </c>
      <c r="C180" s="405">
        <v>150825</v>
      </c>
      <c r="D180" s="406">
        <v>130610</v>
      </c>
      <c r="E180" s="406">
        <v>130610</v>
      </c>
      <c r="F180" s="406">
        <v>130610</v>
      </c>
    </row>
    <row r="181" spans="1:6" ht="15" customHeight="1" thickBot="1" x14ac:dyDescent="0.3">
      <c r="A181" s="431" t="s">
        <v>329</v>
      </c>
      <c r="B181" s="450">
        <v>6400</v>
      </c>
      <c r="C181" s="450">
        <v>6400</v>
      </c>
      <c r="D181" s="451">
        <v>5740</v>
      </c>
      <c r="E181" s="451">
        <v>5740</v>
      </c>
      <c r="F181" s="451">
        <v>5740</v>
      </c>
    </row>
    <row r="182" spans="1:6" ht="15" customHeight="1" thickBot="1" x14ac:dyDescent="0.3">
      <c r="A182" s="418" t="s">
        <v>317</v>
      </c>
      <c r="B182" s="455">
        <f>B178+B179+B180+B181</f>
        <v>248232</v>
      </c>
      <c r="C182" s="465">
        <f>SUM(C178:C181)</f>
        <v>260356</v>
      </c>
      <c r="D182" s="466">
        <f>D178+D179+D180+D181</f>
        <v>242376</v>
      </c>
      <c r="E182" s="470">
        <f>E178+E179+E180+E181</f>
        <v>242376</v>
      </c>
      <c r="F182" s="470">
        <f>F178+F179+F180+F181</f>
        <v>242376</v>
      </c>
    </row>
    <row r="183" spans="1:6" ht="14.25" customHeight="1" thickBot="1" x14ac:dyDescent="0.3">
      <c r="A183" s="432" t="s">
        <v>318</v>
      </c>
      <c r="B183" s="457">
        <v>12843</v>
      </c>
      <c r="C183" s="457">
        <v>12843</v>
      </c>
      <c r="D183" s="458">
        <v>10322</v>
      </c>
      <c r="E183" s="458">
        <v>10322</v>
      </c>
      <c r="F183" s="458">
        <v>10322</v>
      </c>
    </row>
    <row r="184" spans="1:6" ht="14.25" customHeight="1" thickBot="1" x14ac:dyDescent="0.3">
      <c r="A184" s="432" t="s">
        <v>319</v>
      </c>
      <c r="B184" s="457">
        <v>75110</v>
      </c>
      <c r="C184" s="457">
        <v>75110</v>
      </c>
      <c r="D184" s="458">
        <v>75110</v>
      </c>
      <c r="E184" s="458">
        <v>75110</v>
      </c>
      <c r="F184" s="458">
        <v>75110</v>
      </c>
    </row>
    <row r="185" spans="1:6" ht="16.5" customHeight="1" thickBot="1" x14ac:dyDescent="0.3">
      <c r="A185" s="421" t="s">
        <v>320</v>
      </c>
      <c r="B185" s="467">
        <v>0</v>
      </c>
      <c r="C185" s="468">
        <v>0</v>
      </c>
      <c r="D185" s="459">
        <v>0</v>
      </c>
      <c r="E185" s="460">
        <v>0</v>
      </c>
      <c r="F185" s="437">
        <v>0</v>
      </c>
    </row>
    <row r="186" spans="1:6" ht="14.25" customHeight="1" thickBot="1" x14ac:dyDescent="0.3">
      <c r="A186" s="438" t="s">
        <v>179</v>
      </c>
      <c r="B186" s="410">
        <v>0</v>
      </c>
      <c r="C186" s="439">
        <v>0</v>
      </c>
      <c r="D186" s="419">
        <v>0</v>
      </c>
      <c r="E186" s="429">
        <v>0</v>
      </c>
      <c r="F186" s="429">
        <v>0</v>
      </c>
    </row>
    <row r="187" spans="1:6" ht="7.5" customHeight="1" x14ac:dyDescent="0.3">
      <c r="A187" s="449"/>
    </row>
    <row r="188" spans="1:6" ht="12.75" customHeight="1" x14ac:dyDescent="0.3"/>
    <row r="189" spans="1:6" ht="21" customHeight="1" x14ac:dyDescent="0.35">
      <c r="A189" s="441" t="s">
        <v>342</v>
      </c>
      <c r="B189" s="385"/>
      <c r="C189" s="385"/>
      <c r="D189" s="385"/>
      <c r="E189" s="385"/>
      <c r="F189" s="386" t="s">
        <v>343</v>
      </c>
    </row>
    <row r="190" spans="1:6" ht="18" customHeight="1" thickBot="1" x14ac:dyDescent="0.35">
      <c r="B190" s="388" t="s">
        <v>263</v>
      </c>
      <c r="F190" s="442" t="s">
        <v>290</v>
      </c>
    </row>
    <row r="191" spans="1:6" ht="16.5" customHeight="1" thickBot="1" x14ac:dyDescent="0.3">
      <c r="B191" s="647" t="s">
        <v>109</v>
      </c>
      <c r="C191" s="648"/>
      <c r="D191" s="648"/>
      <c r="E191" s="648"/>
      <c r="F191" s="649"/>
    </row>
    <row r="192" spans="1:6" ht="18.600000000000001" customHeight="1" x14ac:dyDescent="0.25">
      <c r="A192" s="390" t="s">
        <v>292</v>
      </c>
      <c r="B192" s="391" t="s">
        <v>293</v>
      </c>
      <c r="C192" s="471" t="s">
        <v>294</v>
      </c>
      <c r="D192" s="393" t="s">
        <v>295</v>
      </c>
      <c r="E192" s="394" t="s">
        <v>296</v>
      </c>
      <c r="F192" s="393" t="s">
        <v>297</v>
      </c>
    </row>
    <row r="193" spans="1:6" ht="17.45" customHeight="1" thickBot="1" x14ac:dyDescent="0.35">
      <c r="A193" s="395"/>
      <c r="B193" s="396">
        <v>2020</v>
      </c>
      <c r="C193" s="397">
        <v>2020</v>
      </c>
      <c r="D193" s="398">
        <v>2021</v>
      </c>
      <c r="E193" s="399">
        <v>2022</v>
      </c>
      <c r="F193" s="400">
        <v>2023</v>
      </c>
    </row>
    <row r="194" spans="1:6" ht="21" customHeight="1" x14ac:dyDescent="0.25">
      <c r="A194" s="401" t="s">
        <v>298</v>
      </c>
      <c r="B194" s="402">
        <f>SUM(B195:B199)</f>
        <v>86798</v>
      </c>
      <c r="C194" s="402">
        <f>SUM(C195:C199)</f>
        <v>71159</v>
      </c>
      <c r="D194" s="403">
        <f>SUM(D195:D199)</f>
        <v>88964</v>
      </c>
      <c r="E194" s="403">
        <f>SUM(E195:E199)</f>
        <v>88964</v>
      </c>
      <c r="F194" s="403">
        <f>SUM(F195:F199)</f>
        <v>88964</v>
      </c>
    </row>
    <row r="195" spans="1:6" ht="15" customHeight="1" x14ac:dyDescent="0.25">
      <c r="A195" s="404" t="s">
        <v>299</v>
      </c>
      <c r="B195" s="405">
        <v>22000</v>
      </c>
      <c r="C195" s="405">
        <v>18500</v>
      </c>
      <c r="D195" s="406">
        <v>28560</v>
      </c>
      <c r="E195" s="406">
        <v>28560</v>
      </c>
      <c r="F195" s="406">
        <v>28560</v>
      </c>
    </row>
    <row r="196" spans="1:6" ht="14.25" customHeight="1" x14ac:dyDescent="0.25">
      <c r="A196" s="404" t="s">
        <v>300</v>
      </c>
      <c r="B196" s="405">
        <v>29300</v>
      </c>
      <c r="C196" s="405">
        <v>21800</v>
      </c>
      <c r="D196" s="406">
        <v>26560</v>
      </c>
      <c r="E196" s="406">
        <v>26560</v>
      </c>
      <c r="F196" s="406">
        <v>26560</v>
      </c>
    </row>
    <row r="197" spans="1:6" ht="15.75" customHeight="1" x14ac:dyDescent="0.25">
      <c r="A197" s="404" t="s">
        <v>301</v>
      </c>
      <c r="B197" s="405">
        <v>18000</v>
      </c>
      <c r="C197" s="405">
        <v>12200</v>
      </c>
      <c r="D197" s="406">
        <v>16346</v>
      </c>
      <c r="E197" s="406">
        <v>16346</v>
      </c>
      <c r="F197" s="406">
        <v>16346</v>
      </c>
    </row>
    <row r="198" spans="1:6" ht="16.5" customHeight="1" x14ac:dyDescent="0.25">
      <c r="A198" s="553" t="s">
        <v>302</v>
      </c>
      <c r="B198" s="405">
        <v>17498</v>
      </c>
      <c r="C198" s="405">
        <v>17498</v>
      </c>
      <c r="D198" s="406">
        <v>17498</v>
      </c>
      <c r="E198" s="406">
        <v>17498</v>
      </c>
      <c r="F198" s="406">
        <v>17498</v>
      </c>
    </row>
    <row r="199" spans="1:6" ht="14.25" customHeight="1" thickBot="1" x14ac:dyDescent="0.3">
      <c r="A199" s="554" t="s">
        <v>303</v>
      </c>
      <c r="B199" s="407">
        <v>0</v>
      </c>
      <c r="C199" s="407">
        <v>1161</v>
      </c>
      <c r="D199" s="408">
        <v>0</v>
      </c>
      <c r="E199" s="408">
        <v>0</v>
      </c>
      <c r="F199" s="408">
        <v>0</v>
      </c>
    </row>
    <row r="200" spans="1:6" ht="18" customHeight="1" thickBot="1" x14ac:dyDescent="0.3">
      <c r="A200" s="409" t="s">
        <v>304</v>
      </c>
      <c r="B200" s="410">
        <f t="shared" ref="B200:F200" si="11">B203+B208+B213+B216+B204+B214+B205+B215</f>
        <v>892827</v>
      </c>
      <c r="C200" s="410">
        <f t="shared" si="11"/>
        <v>1015626</v>
      </c>
      <c r="D200" s="411">
        <f t="shared" si="11"/>
        <v>944236</v>
      </c>
      <c r="E200" s="411">
        <f t="shared" si="11"/>
        <v>944236</v>
      </c>
      <c r="F200" s="411">
        <f t="shared" si="11"/>
        <v>944236</v>
      </c>
    </row>
    <row r="201" spans="1:6" ht="15.75" customHeight="1" x14ac:dyDescent="0.25">
      <c r="A201" s="412" t="s">
        <v>324</v>
      </c>
      <c r="B201" s="445">
        <v>494381</v>
      </c>
      <c r="C201" s="445">
        <v>532716</v>
      </c>
      <c r="D201" s="414">
        <v>532716</v>
      </c>
      <c r="E201" s="414">
        <v>532716</v>
      </c>
      <c r="F201" s="414">
        <v>532716</v>
      </c>
    </row>
    <row r="202" spans="1:6" ht="14.25" customHeight="1" thickBot="1" x14ac:dyDescent="0.3">
      <c r="A202" s="415" t="s">
        <v>325</v>
      </c>
      <c r="B202" s="446">
        <v>79985</v>
      </c>
      <c r="C202" s="446">
        <v>84000</v>
      </c>
      <c r="D202" s="417">
        <v>84000</v>
      </c>
      <c r="E202" s="417">
        <v>84000</v>
      </c>
      <c r="F202" s="417">
        <v>84000</v>
      </c>
    </row>
    <row r="203" spans="1:6" ht="17.25" customHeight="1" thickBot="1" x14ac:dyDescent="0.3">
      <c r="A203" s="418" t="s">
        <v>307</v>
      </c>
      <c r="B203" s="410">
        <f>SUM(B201:B202)</f>
        <v>574366</v>
      </c>
      <c r="C203" s="410">
        <f>SUM(C201:C202)</f>
        <v>616716</v>
      </c>
      <c r="D203" s="411">
        <f>SUM(D201:D202)</f>
        <v>616716</v>
      </c>
      <c r="E203" s="411">
        <f>SUM(E201:E202)</f>
        <v>616716</v>
      </c>
      <c r="F203" s="411">
        <f>SUM(F201:F202)</f>
        <v>616716</v>
      </c>
    </row>
    <row r="204" spans="1:6" ht="13.5" customHeight="1" thickBot="1" x14ac:dyDescent="0.3">
      <c r="A204" s="409" t="s">
        <v>344</v>
      </c>
      <c r="B204" s="452">
        <v>0</v>
      </c>
      <c r="C204" s="452">
        <v>53060</v>
      </c>
      <c r="D204" s="475">
        <v>0</v>
      </c>
      <c r="E204" s="475">
        <v>0</v>
      </c>
      <c r="F204" s="475">
        <v>0</v>
      </c>
    </row>
    <row r="205" spans="1:6" ht="13.5" customHeight="1" thickBot="1" x14ac:dyDescent="0.3">
      <c r="A205" s="421" t="s">
        <v>309</v>
      </c>
      <c r="B205" s="434">
        <v>0</v>
      </c>
      <c r="C205" s="434">
        <v>0</v>
      </c>
      <c r="D205" s="476">
        <v>0</v>
      </c>
      <c r="E205" s="476">
        <v>0</v>
      </c>
      <c r="F205" s="476">
        <v>0</v>
      </c>
    </row>
    <row r="206" spans="1:6" ht="14.25" customHeight="1" x14ac:dyDescent="0.25">
      <c r="A206" s="422" t="s">
        <v>310</v>
      </c>
      <c r="B206" s="445">
        <v>0</v>
      </c>
      <c r="C206" s="445">
        <v>0</v>
      </c>
      <c r="D206" s="414">
        <v>0</v>
      </c>
      <c r="E206" s="414">
        <v>0</v>
      </c>
      <c r="F206" s="414">
        <v>0</v>
      </c>
    </row>
    <row r="207" spans="1:6" ht="12.75" customHeight="1" thickBot="1" x14ac:dyDescent="0.3">
      <c r="A207" s="426" t="s">
        <v>311</v>
      </c>
      <c r="B207" s="450">
        <v>0</v>
      </c>
      <c r="C207" s="450">
        <f>20000+675</f>
        <v>20675</v>
      </c>
      <c r="D207" s="451">
        <v>0</v>
      </c>
      <c r="E207" s="451">
        <v>0</v>
      </c>
      <c r="F207" s="417">
        <v>0</v>
      </c>
    </row>
    <row r="208" spans="1:6" ht="17.25" customHeight="1" thickBot="1" x14ac:dyDescent="0.3">
      <c r="A208" s="418" t="s">
        <v>312</v>
      </c>
      <c r="B208" s="410">
        <f>B206+B207</f>
        <v>0</v>
      </c>
      <c r="C208" s="410">
        <f>C206+C207</f>
        <v>20675</v>
      </c>
      <c r="D208" s="411">
        <f>D206+D207</f>
        <v>0</v>
      </c>
      <c r="E208" s="411">
        <f>E206+E207</f>
        <v>0</v>
      </c>
      <c r="F208" s="411">
        <f>F206+F207</f>
        <v>0</v>
      </c>
    </row>
    <row r="209" spans="1:6" ht="15.6" customHeight="1" x14ac:dyDescent="0.25">
      <c r="A209" s="422" t="s">
        <v>326</v>
      </c>
      <c r="B209" s="445">
        <v>117498</v>
      </c>
      <c r="C209" s="445">
        <v>117498</v>
      </c>
      <c r="D209" s="414">
        <v>109600</v>
      </c>
      <c r="E209" s="414">
        <v>109600</v>
      </c>
      <c r="F209" s="414">
        <v>109600</v>
      </c>
    </row>
    <row r="210" spans="1:6" ht="16.149999999999999" customHeight="1" x14ac:dyDescent="0.25">
      <c r="A210" s="404" t="s">
        <v>327</v>
      </c>
      <c r="B210" s="405">
        <v>15400</v>
      </c>
      <c r="C210" s="405">
        <v>15400</v>
      </c>
      <c r="D210" s="406">
        <f>15970+7806</f>
        <v>23776</v>
      </c>
      <c r="E210" s="406">
        <f t="shared" ref="E210:F210" si="12">15970+7806</f>
        <v>23776</v>
      </c>
      <c r="F210" s="406">
        <f t="shared" si="12"/>
        <v>23776</v>
      </c>
    </row>
    <row r="211" spans="1:6" ht="16.899999999999999" customHeight="1" x14ac:dyDescent="0.25">
      <c r="A211" s="404" t="s">
        <v>328</v>
      </c>
      <c r="B211" s="405">
        <v>111065</v>
      </c>
      <c r="C211" s="405">
        <v>117779</v>
      </c>
      <c r="D211" s="406">
        <v>131830</v>
      </c>
      <c r="E211" s="406">
        <v>131830</v>
      </c>
      <c r="F211" s="406">
        <v>131830</v>
      </c>
    </row>
    <row r="212" spans="1:6" ht="15.75" customHeight="1" thickBot="1" x14ac:dyDescent="0.3">
      <c r="A212" s="431" t="s">
        <v>329</v>
      </c>
      <c r="B212" s="446">
        <v>4000</v>
      </c>
      <c r="C212" s="446">
        <v>4000</v>
      </c>
      <c r="D212" s="417">
        <v>4920</v>
      </c>
      <c r="E212" s="417">
        <v>4920</v>
      </c>
      <c r="F212" s="417">
        <v>4920</v>
      </c>
    </row>
    <row r="213" spans="1:6" ht="18" customHeight="1" thickBot="1" x14ac:dyDescent="0.3">
      <c r="A213" s="418" t="s">
        <v>317</v>
      </c>
      <c r="B213" s="455">
        <f>B209+B210+B211+B212</f>
        <v>247963</v>
      </c>
      <c r="C213" s="455">
        <f>SUM(C209:C212)</f>
        <v>254677</v>
      </c>
      <c r="D213" s="456">
        <f>D209+D210+D211+D212</f>
        <v>270126</v>
      </c>
      <c r="E213" s="456">
        <f>E209+E210+E211+E212</f>
        <v>270126</v>
      </c>
      <c r="F213" s="456">
        <f>F209+F210+F211+F212</f>
        <v>270126</v>
      </c>
    </row>
    <row r="214" spans="1:6" ht="18" customHeight="1" thickBot="1" x14ac:dyDescent="0.3">
      <c r="A214" s="432" t="s">
        <v>318</v>
      </c>
      <c r="B214" s="457">
        <v>17498</v>
      </c>
      <c r="C214" s="457">
        <v>17498</v>
      </c>
      <c r="D214" s="524">
        <v>17498</v>
      </c>
      <c r="E214" s="524">
        <v>17498</v>
      </c>
      <c r="F214" s="524">
        <v>17498</v>
      </c>
    </row>
    <row r="215" spans="1:6" ht="18" customHeight="1" thickBot="1" x14ac:dyDescent="0.3">
      <c r="A215" s="432" t="s">
        <v>319</v>
      </c>
      <c r="B215" s="457">
        <v>53000</v>
      </c>
      <c r="C215" s="457">
        <v>53000</v>
      </c>
      <c r="D215" s="524">
        <v>39896</v>
      </c>
      <c r="E215" s="524">
        <v>39896</v>
      </c>
      <c r="F215" s="524">
        <v>39896</v>
      </c>
    </row>
    <row r="216" spans="1:6" ht="14.25" customHeight="1" thickBot="1" x14ac:dyDescent="0.3">
      <c r="A216" s="421" t="s">
        <v>320</v>
      </c>
      <c r="B216" s="445">
        <v>0</v>
      </c>
      <c r="C216" s="445">
        <v>0</v>
      </c>
      <c r="D216" s="414">
        <v>0</v>
      </c>
      <c r="E216" s="414">
        <v>0</v>
      </c>
      <c r="F216" s="476">
        <v>0</v>
      </c>
    </row>
    <row r="217" spans="1:6" ht="14.25" customHeight="1" thickBot="1" x14ac:dyDescent="0.3">
      <c r="A217" s="438" t="s">
        <v>179</v>
      </c>
      <c r="B217" s="410">
        <v>0</v>
      </c>
      <c r="C217" s="410">
        <v>0</v>
      </c>
      <c r="D217" s="411">
        <v>0</v>
      </c>
      <c r="E217" s="411">
        <v>0</v>
      </c>
      <c r="F217" s="411">
        <v>0</v>
      </c>
    </row>
    <row r="218" spans="1:6" ht="16.5" customHeight="1" x14ac:dyDescent="0.3">
      <c r="A218" s="472"/>
      <c r="B218" s="473"/>
      <c r="C218" s="473"/>
      <c r="D218" s="473"/>
      <c r="E218" s="473"/>
      <c r="F218" s="473"/>
    </row>
    <row r="219" spans="1:6" ht="19.5" customHeight="1" x14ac:dyDescent="0.3"/>
    <row r="220" spans="1:6" ht="18" customHeight="1" x14ac:dyDescent="0.35">
      <c r="A220" s="441" t="s">
        <v>339</v>
      </c>
      <c r="B220" s="385"/>
      <c r="C220" s="385"/>
      <c r="D220" s="385"/>
      <c r="E220" s="385"/>
      <c r="F220" s="386" t="s">
        <v>345</v>
      </c>
    </row>
    <row r="221" spans="1:6" ht="19.899999999999999" customHeight="1" thickBot="1" x14ac:dyDescent="0.35">
      <c r="B221" s="388" t="s">
        <v>263</v>
      </c>
      <c r="F221" s="442" t="s">
        <v>290</v>
      </c>
    </row>
    <row r="222" spans="1:6" ht="18.75" customHeight="1" thickBot="1" x14ac:dyDescent="0.3">
      <c r="B222" s="647" t="s">
        <v>346</v>
      </c>
      <c r="C222" s="648"/>
      <c r="D222" s="648"/>
      <c r="E222" s="648"/>
      <c r="F222" s="649"/>
    </row>
    <row r="223" spans="1:6" ht="18.600000000000001" customHeight="1" x14ac:dyDescent="0.25">
      <c r="A223" s="390" t="s">
        <v>292</v>
      </c>
      <c r="B223" s="391" t="s">
        <v>293</v>
      </c>
      <c r="C223" s="392" t="s">
        <v>294</v>
      </c>
      <c r="D223" s="393" t="s">
        <v>295</v>
      </c>
      <c r="E223" s="394" t="s">
        <v>296</v>
      </c>
      <c r="F223" s="393" t="s">
        <v>297</v>
      </c>
    </row>
    <row r="224" spans="1:6" ht="16.149999999999999" customHeight="1" thickBot="1" x14ac:dyDescent="0.35">
      <c r="A224" s="395"/>
      <c r="B224" s="396">
        <v>2020</v>
      </c>
      <c r="C224" s="397">
        <v>2020</v>
      </c>
      <c r="D224" s="398">
        <v>2021</v>
      </c>
      <c r="E224" s="399">
        <v>2022</v>
      </c>
      <c r="F224" s="400">
        <v>2023</v>
      </c>
    </row>
    <row r="225" spans="1:6" ht="15.75" customHeight="1" x14ac:dyDescent="0.25">
      <c r="A225" s="401" t="s">
        <v>298</v>
      </c>
      <c r="B225" s="402">
        <f>SUM(B226:B230)</f>
        <v>111002</v>
      </c>
      <c r="C225" s="402">
        <f>SUM(C226:C230)</f>
        <v>77836</v>
      </c>
      <c r="D225" s="403">
        <f>SUM(D226:D230)</f>
        <v>111002</v>
      </c>
      <c r="E225" s="403">
        <f>SUM(E226:E230)</f>
        <v>111002</v>
      </c>
      <c r="F225" s="403">
        <f>SUM(F226:F230)</f>
        <v>111002</v>
      </c>
    </row>
    <row r="226" spans="1:6" ht="12.75" customHeight="1" x14ac:dyDescent="0.25">
      <c r="A226" s="404" t="s">
        <v>299</v>
      </c>
      <c r="B226" s="405">
        <v>50000</v>
      </c>
      <c r="C226" s="405">
        <v>37000</v>
      </c>
      <c r="D226" s="406">
        <v>50000</v>
      </c>
      <c r="E226" s="406">
        <v>50000</v>
      </c>
      <c r="F226" s="406">
        <v>50000</v>
      </c>
    </row>
    <row r="227" spans="1:6" ht="15" customHeight="1" x14ac:dyDescent="0.25">
      <c r="A227" s="404" t="s">
        <v>300</v>
      </c>
      <c r="B227" s="405">
        <v>36140</v>
      </c>
      <c r="C227" s="405">
        <v>15140</v>
      </c>
      <c r="D227" s="406">
        <v>36140</v>
      </c>
      <c r="E227" s="406">
        <v>36140</v>
      </c>
      <c r="F227" s="406">
        <v>36140</v>
      </c>
    </row>
    <row r="228" spans="1:6" ht="13.5" customHeight="1" x14ac:dyDescent="0.25">
      <c r="A228" s="404" t="s">
        <v>301</v>
      </c>
      <c r="B228" s="405">
        <v>7000</v>
      </c>
      <c r="C228" s="405">
        <v>6000</v>
      </c>
      <c r="D228" s="406">
        <v>7000</v>
      </c>
      <c r="E228" s="406">
        <v>7000</v>
      </c>
      <c r="F228" s="406">
        <v>7000</v>
      </c>
    </row>
    <row r="229" spans="1:6" ht="13.5" customHeight="1" x14ac:dyDescent="0.25">
      <c r="A229" s="553" t="s">
        <v>302</v>
      </c>
      <c r="B229" s="405">
        <v>13860</v>
      </c>
      <c r="C229" s="405">
        <v>13860</v>
      </c>
      <c r="D229" s="406">
        <v>13860</v>
      </c>
      <c r="E229" s="406">
        <v>13860</v>
      </c>
      <c r="F229" s="406">
        <v>13860</v>
      </c>
    </row>
    <row r="230" spans="1:6" ht="15" customHeight="1" thickBot="1" x14ac:dyDescent="0.3">
      <c r="A230" s="554" t="s">
        <v>303</v>
      </c>
      <c r="B230" s="407">
        <v>4002</v>
      </c>
      <c r="C230" s="407">
        <v>5836</v>
      </c>
      <c r="D230" s="408">
        <v>4002</v>
      </c>
      <c r="E230" s="408">
        <v>4002</v>
      </c>
      <c r="F230" s="408">
        <v>4002</v>
      </c>
    </row>
    <row r="231" spans="1:6" ht="14.25" customHeight="1" thickBot="1" x14ac:dyDescent="0.3">
      <c r="A231" s="409" t="s">
        <v>304</v>
      </c>
      <c r="B231" s="410">
        <f t="shared" ref="B231:F231" si="13">B234+B239+B244+B247+B235+B245+B236+B246</f>
        <v>1620778</v>
      </c>
      <c r="C231" s="410">
        <f t="shared" si="13"/>
        <v>1768165</v>
      </c>
      <c r="D231" s="411">
        <f t="shared" si="13"/>
        <v>1730872</v>
      </c>
      <c r="E231" s="411">
        <f t="shared" si="13"/>
        <v>1730872</v>
      </c>
      <c r="F231" s="411">
        <f t="shared" si="13"/>
        <v>1730872</v>
      </c>
    </row>
    <row r="232" spans="1:6" ht="15.75" customHeight="1" x14ac:dyDescent="0.25">
      <c r="A232" s="412" t="s">
        <v>324</v>
      </c>
      <c r="B232" s="445">
        <v>986010</v>
      </c>
      <c r="C232" s="445">
        <v>1070121</v>
      </c>
      <c r="D232" s="414">
        <v>1070121</v>
      </c>
      <c r="E232" s="414">
        <v>1070121</v>
      </c>
      <c r="F232" s="414">
        <v>1070121</v>
      </c>
    </row>
    <row r="233" spans="1:6" ht="14.25" customHeight="1" thickBot="1" x14ac:dyDescent="0.3">
      <c r="A233" s="415" t="s">
        <v>325</v>
      </c>
      <c r="B233" s="446">
        <v>162595</v>
      </c>
      <c r="C233" s="446">
        <v>148000</v>
      </c>
      <c r="D233" s="417">
        <v>148000</v>
      </c>
      <c r="E233" s="417">
        <v>148000</v>
      </c>
      <c r="F233" s="417">
        <v>148000</v>
      </c>
    </row>
    <row r="234" spans="1:6" ht="16.5" customHeight="1" thickBot="1" x14ac:dyDescent="0.3">
      <c r="A234" s="418" t="s">
        <v>307</v>
      </c>
      <c r="B234" s="410">
        <f>SUM(B232:B233)</f>
        <v>1148605</v>
      </c>
      <c r="C234" s="410">
        <f>SUM(C232:C233)</f>
        <v>1218121</v>
      </c>
      <c r="D234" s="411">
        <f>SUM(D232:D233)</f>
        <v>1218121</v>
      </c>
      <c r="E234" s="411">
        <f>SUM(E232:E233)</f>
        <v>1218121</v>
      </c>
      <c r="F234" s="411">
        <f>SUM(F232:F233)</f>
        <v>1218121</v>
      </c>
    </row>
    <row r="235" spans="1:6" ht="14.25" customHeight="1" thickBot="1" x14ac:dyDescent="0.3">
      <c r="A235" s="409" t="s">
        <v>338</v>
      </c>
      <c r="B235" s="452">
        <v>0</v>
      </c>
      <c r="C235" s="452">
        <v>55242</v>
      </c>
      <c r="D235" s="475">
        <v>0</v>
      </c>
      <c r="E235" s="475">
        <v>0</v>
      </c>
      <c r="F235" s="475">
        <v>0</v>
      </c>
    </row>
    <row r="236" spans="1:6" ht="16.5" customHeight="1" thickBot="1" x14ac:dyDescent="0.3">
      <c r="A236" s="421" t="s">
        <v>309</v>
      </c>
      <c r="B236" s="434">
        <v>0</v>
      </c>
      <c r="C236" s="434">
        <v>0</v>
      </c>
      <c r="D236" s="476">
        <v>0</v>
      </c>
      <c r="E236" s="476">
        <v>0</v>
      </c>
      <c r="F236" s="476">
        <v>0</v>
      </c>
    </row>
    <row r="237" spans="1:6" ht="16.5" customHeight="1" x14ac:dyDescent="0.25">
      <c r="A237" s="422" t="s">
        <v>310</v>
      </c>
      <c r="B237" s="445">
        <v>0</v>
      </c>
      <c r="C237" s="445">
        <v>0</v>
      </c>
      <c r="D237" s="414">
        <v>0</v>
      </c>
      <c r="E237" s="414">
        <v>0</v>
      </c>
      <c r="F237" s="414">
        <v>0</v>
      </c>
    </row>
    <row r="238" spans="1:6" ht="15" customHeight="1" thickBot="1" x14ac:dyDescent="0.3">
      <c r="A238" s="426" t="s">
        <v>311</v>
      </c>
      <c r="B238" s="450">
        <v>0</v>
      </c>
      <c r="C238" s="450">
        <v>1215</v>
      </c>
      <c r="D238" s="451">
        <v>0</v>
      </c>
      <c r="E238" s="451">
        <v>0</v>
      </c>
      <c r="F238" s="417">
        <v>0</v>
      </c>
    </row>
    <row r="239" spans="1:6" ht="16.5" customHeight="1" thickBot="1" x14ac:dyDescent="0.3">
      <c r="A239" s="418" t="s">
        <v>312</v>
      </c>
      <c r="B239" s="410">
        <f>B237+B238</f>
        <v>0</v>
      </c>
      <c r="C239" s="410">
        <f>C237+C238</f>
        <v>1215</v>
      </c>
      <c r="D239" s="411">
        <f>D237+D238</f>
        <v>0</v>
      </c>
      <c r="E239" s="411">
        <f>E237+E238</f>
        <v>0</v>
      </c>
      <c r="F239" s="411">
        <f>F237+F238</f>
        <v>0</v>
      </c>
    </row>
    <row r="240" spans="1:6" ht="16.5" customHeight="1" x14ac:dyDescent="0.25">
      <c r="A240" s="422" t="s">
        <v>326</v>
      </c>
      <c r="B240" s="445">
        <v>98276</v>
      </c>
      <c r="C240" s="445">
        <v>98276</v>
      </c>
      <c r="D240" s="414">
        <v>111000</v>
      </c>
      <c r="E240" s="414">
        <v>111000</v>
      </c>
      <c r="F240" s="414">
        <v>111000</v>
      </c>
    </row>
    <row r="241" spans="1:6" ht="13.5" customHeight="1" x14ac:dyDescent="0.25">
      <c r="A241" s="404" t="s">
        <v>327</v>
      </c>
      <c r="B241" s="405">
        <v>22400</v>
      </c>
      <c r="C241" s="405">
        <v>22400</v>
      </c>
      <c r="D241" s="406">
        <f>21691+4060</f>
        <v>25751</v>
      </c>
      <c r="E241" s="406">
        <f t="shared" ref="E241:F241" si="14">21691+4060</f>
        <v>25751</v>
      </c>
      <c r="F241" s="406">
        <f t="shared" si="14"/>
        <v>25751</v>
      </c>
    </row>
    <row r="242" spans="1:6" ht="14.25" customHeight="1" x14ac:dyDescent="0.25">
      <c r="A242" s="404" t="s">
        <v>328</v>
      </c>
      <c r="B242" s="405">
        <v>224877</v>
      </c>
      <c r="C242" s="405">
        <v>246291</v>
      </c>
      <c r="D242" s="406">
        <v>249140</v>
      </c>
      <c r="E242" s="406">
        <v>249140</v>
      </c>
      <c r="F242" s="406">
        <v>249140</v>
      </c>
    </row>
    <row r="243" spans="1:6" ht="14.25" customHeight="1" thickBot="1" x14ac:dyDescent="0.3">
      <c r="A243" s="431" t="s">
        <v>329</v>
      </c>
      <c r="B243" s="446">
        <v>14400</v>
      </c>
      <c r="C243" s="446">
        <v>14400</v>
      </c>
      <c r="D243" s="417">
        <v>14640</v>
      </c>
      <c r="E243" s="417">
        <v>14640</v>
      </c>
      <c r="F243" s="417">
        <v>14640</v>
      </c>
    </row>
    <row r="244" spans="1:6" ht="15.6" customHeight="1" thickBot="1" x14ac:dyDescent="0.3">
      <c r="A244" s="418" t="s">
        <v>317</v>
      </c>
      <c r="B244" s="455">
        <f>SUM(B240:B243)</f>
        <v>359953</v>
      </c>
      <c r="C244" s="455">
        <f>SUM(C240:C243)</f>
        <v>381367</v>
      </c>
      <c r="D244" s="456">
        <f>SUM(D240:D243)</f>
        <v>400531</v>
      </c>
      <c r="E244" s="456">
        <f>SUM(E240:E243)</f>
        <v>400531</v>
      </c>
      <c r="F244" s="456">
        <f>SUM(F240:F243)</f>
        <v>400531</v>
      </c>
    </row>
    <row r="245" spans="1:6" ht="15.75" customHeight="1" thickBot="1" x14ac:dyDescent="0.3">
      <c r="A245" s="432" t="s">
        <v>318</v>
      </c>
      <c r="B245" s="457">
        <v>13860</v>
      </c>
      <c r="C245" s="457">
        <v>13860</v>
      </c>
      <c r="D245" s="524">
        <v>13860</v>
      </c>
      <c r="E245" s="524">
        <v>13860</v>
      </c>
      <c r="F245" s="524">
        <v>13860</v>
      </c>
    </row>
    <row r="246" spans="1:6" ht="18.600000000000001" customHeight="1" thickBot="1" x14ac:dyDescent="0.3">
      <c r="A246" s="432" t="s">
        <v>319</v>
      </c>
      <c r="B246" s="457">
        <v>98360</v>
      </c>
      <c r="C246" s="457">
        <v>98360</v>
      </c>
      <c r="D246" s="524">
        <v>98360</v>
      </c>
      <c r="E246" s="524">
        <v>98360</v>
      </c>
      <c r="F246" s="524">
        <v>98360</v>
      </c>
    </row>
    <row r="247" spans="1:6" ht="14.25" customHeight="1" thickBot="1" x14ac:dyDescent="0.3">
      <c r="A247" s="421" t="s">
        <v>320</v>
      </c>
      <c r="B247" s="445">
        <v>0</v>
      </c>
      <c r="C247" s="445">
        <v>0</v>
      </c>
      <c r="D247" s="414">
        <v>0</v>
      </c>
      <c r="E247" s="414">
        <v>0</v>
      </c>
      <c r="F247" s="476">
        <v>0</v>
      </c>
    </row>
    <row r="248" spans="1:6" ht="14.25" customHeight="1" thickBot="1" x14ac:dyDescent="0.3">
      <c r="A248" s="438" t="s">
        <v>179</v>
      </c>
      <c r="B248" s="410">
        <v>0</v>
      </c>
      <c r="C248" s="410">
        <v>0</v>
      </c>
      <c r="D248" s="411">
        <v>0</v>
      </c>
      <c r="E248" s="411">
        <v>0</v>
      </c>
      <c r="F248" s="411">
        <v>0</v>
      </c>
    </row>
    <row r="249" spans="1:6" ht="14.25" customHeight="1" x14ac:dyDescent="0.3">
      <c r="A249" s="440"/>
    </row>
    <row r="250" spans="1:6" ht="15.75" customHeight="1" x14ac:dyDescent="0.3"/>
    <row r="251" spans="1:6" ht="18" customHeight="1" x14ac:dyDescent="0.35">
      <c r="A251" s="441" t="s">
        <v>347</v>
      </c>
      <c r="B251" s="385"/>
      <c r="C251" s="385"/>
      <c r="D251" s="385"/>
      <c r="E251" s="385"/>
      <c r="F251" s="386" t="s">
        <v>348</v>
      </c>
    </row>
    <row r="252" spans="1:6" ht="18" customHeight="1" thickBot="1" x14ac:dyDescent="0.35">
      <c r="B252" s="388" t="s">
        <v>263</v>
      </c>
      <c r="F252" s="442" t="s">
        <v>290</v>
      </c>
    </row>
    <row r="253" spans="1:6" ht="18" customHeight="1" thickBot="1" x14ac:dyDescent="0.3">
      <c r="B253" s="647" t="s">
        <v>349</v>
      </c>
      <c r="C253" s="648"/>
      <c r="D253" s="648"/>
      <c r="E253" s="648"/>
      <c r="F253" s="649"/>
    </row>
    <row r="254" spans="1:6" ht="18" customHeight="1" x14ac:dyDescent="0.25">
      <c r="A254" s="390" t="s">
        <v>292</v>
      </c>
      <c r="B254" s="391" t="s">
        <v>293</v>
      </c>
      <c r="C254" s="392" t="s">
        <v>294</v>
      </c>
      <c r="D254" s="393" t="s">
        <v>295</v>
      </c>
      <c r="E254" s="394" t="s">
        <v>296</v>
      </c>
      <c r="F254" s="393" t="s">
        <v>297</v>
      </c>
    </row>
    <row r="255" spans="1:6" ht="15.6" customHeight="1" thickBot="1" x14ac:dyDescent="0.35">
      <c r="A255" s="395"/>
      <c r="B255" s="396">
        <v>2020</v>
      </c>
      <c r="C255" s="397">
        <v>2020</v>
      </c>
      <c r="D255" s="398">
        <v>2021</v>
      </c>
      <c r="E255" s="399">
        <v>2022</v>
      </c>
      <c r="F255" s="400">
        <v>2023</v>
      </c>
    </row>
    <row r="256" spans="1:6" ht="18.75" customHeight="1" x14ac:dyDescent="0.25">
      <c r="A256" s="401" t="s">
        <v>298</v>
      </c>
      <c r="B256" s="402">
        <f>SUM(B257:B261)</f>
        <v>74364</v>
      </c>
      <c r="C256" s="402">
        <f>SUM(C257:C261)</f>
        <v>53679</v>
      </c>
      <c r="D256" s="403">
        <f>SUM(D257:D261)</f>
        <v>57656</v>
      </c>
      <c r="E256" s="403">
        <f>SUM(E257:E261)</f>
        <v>57656</v>
      </c>
      <c r="F256" s="403">
        <f>SUM(F257:F261)</f>
        <v>57656</v>
      </c>
    </row>
    <row r="257" spans="1:6" ht="17.25" customHeight="1" x14ac:dyDescent="0.25">
      <c r="A257" s="404" t="s">
        <v>299</v>
      </c>
      <c r="B257" s="405">
        <v>26070</v>
      </c>
      <c r="C257" s="405">
        <v>14700</v>
      </c>
      <c r="D257" s="406">
        <v>17340</v>
      </c>
      <c r="E257" s="406">
        <v>17340</v>
      </c>
      <c r="F257" s="406">
        <v>17340</v>
      </c>
    </row>
    <row r="258" spans="1:6" ht="18.75" customHeight="1" x14ac:dyDescent="0.25">
      <c r="A258" s="404" t="s">
        <v>300</v>
      </c>
      <c r="B258" s="405">
        <v>18412</v>
      </c>
      <c r="C258" s="405">
        <v>8078</v>
      </c>
      <c r="D258" s="406">
        <v>12240</v>
      </c>
      <c r="E258" s="406">
        <v>12240</v>
      </c>
      <c r="F258" s="406">
        <v>12240</v>
      </c>
    </row>
    <row r="259" spans="1:6" ht="17.25" customHeight="1" x14ac:dyDescent="0.25">
      <c r="A259" s="404" t="s">
        <v>301</v>
      </c>
      <c r="B259" s="405">
        <v>12949</v>
      </c>
      <c r="C259" s="405">
        <v>12700</v>
      </c>
      <c r="D259" s="406">
        <v>11143</v>
      </c>
      <c r="E259" s="406">
        <v>11143</v>
      </c>
      <c r="F259" s="406">
        <v>11143</v>
      </c>
    </row>
    <row r="260" spans="1:6" ht="17.25" customHeight="1" x14ac:dyDescent="0.25">
      <c r="A260" s="553" t="s">
        <v>302</v>
      </c>
      <c r="B260" s="405">
        <v>16893</v>
      </c>
      <c r="C260" s="405">
        <v>16893</v>
      </c>
      <c r="D260" s="406">
        <v>16893</v>
      </c>
      <c r="E260" s="406">
        <v>16893</v>
      </c>
      <c r="F260" s="406">
        <v>16893</v>
      </c>
    </row>
    <row r="261" spans="1:6" ht="13.5" customHeight="1" thickBot="1" x14ac:dyDescent="0.3">
      <c r="A261" s="554" t="s">
        <v>303</v>
      </c>
      <c r="B261" s="407">
        <v>40</v>
      </c>
      <c r="C261" s="407">
        <v>1308</v>
      </c>
      <c r="D261" s="408">
        <v>40</v>
      </c>
      <c r="E261" s="408">
        <v>40</v>
      </c>
      <c r="F261" s="408">
        <v>40</v>
      </c>
    </row>
    <row r="262" spans="1:6" ht="16.5" customHeight="1" thickBot="1" x14ac:dyDescent="0.3">
      <c r="A262" s="409" t="s">
        <v>304</v>
      </c>
      <c r="B262" s="410">
        <f t="shared" ref="B262:F262" si="15">B265+B270+B275+B278+B266+B276+B267+B277</f>
        <v>961486</v>
      </c>
      <c r="C262" s="410">
        <f t="shared" si="15"/>
        <v>1122861</v>
      </c>
      <c r="D262" s="411">
        <f t="shared" si="15"/>
        <v>1072341</v>
      </c>
      <c r="E262" s="411">
        <f t="shared" si="15"/>
        <v>1072341</v>
      </c>
      <c r="F262" s="411">
        <f t="shared" si="15"/>
        <v>1072341</v>
      </c>
    </row>
    <row r="263" spans="1:6" ht="18.75" customHeight="1" x14ac:dyDescent="0.25">
      <c r="A263" s="412" t="s">
        <v>324</v>
      </c>
      <c r="B263" s="445">
        <v>595547</v>
      </c>
      <c r="C263" s="445">
        <v>666316</v>
      </c>
      <c r="D263" s="414">
        <v>666316</v>
      </c>
      <c r="E263" s="414">
        <v>666316</v>
      </c>
      <c r="F263" s="414">
        <v>666316</v>
      </c>
    </row>
    <row r="264" spans="1:6" ht="15.75" customHeight="1" thickBot="1" x14ac:dyDescent="0.3">
      <c r="A264" s="415" t="s">
        <v>325</v>
      </c>
      <c r="B264" s="446">
        <v>74744</v>
      </c>
      <c r="C264" s="446">
        <v>81000</v>
      </c>
      <c r="D264" s="417">
        <v>81000</v>
      </c>
      <c r="E264" s="417">
        <v>81000</v>
      </c>
      <c r="F264" s="417">
        <v>81000</v>
      </c>
    </row>
    <row r="265" spans="1:6" ht="18" customHeight="1" thickBot="1" x14ac:dyDescent="0.3">
      <c r="A265" s="418" t="s">
        <v>307</v>
      </c>
      <c r="B265" s="410">
        <f>SUM(B263:B264)</f>
        <v>670291</v>
      </c>
      <c r="C265" s="410">
        <f>SUM(C263:C264)</f>
        <v>747316</v>
      </c>
      <c r="D265" s="411">
        <f>SUM(D263:D264)</f>
        <v>747316</v>
      </c>
      <c r="E265" s="411">
        <f>SUM(E263:E264)</f>
        <v>747316</v>
      </c>
      <c r="F265" s="411">
        <f>SUM(F263:F264)</f>
        <v>747316</v>
      </c>
    </row>
    <row r="266" spans="1:6" ht="17.25" customHeight="1" thickBot="1" x14ac:dyDescent="0.3">
      <c r="A266" s="409" t="s">
        <v>338</v>
      </c>
      <c r="B266" s="452">
        <v>0</v>
      </c>
      <c r="C266" s="452">
        <v>64584</v>
      </c>
      <c r="D266" s="475">
        <v>0</v>
      </c>
      <c r="E266" s="475">
        <v>0</v>
      </c>
      <c r="F266" s="475">
        <v>0</v>
      </c>
    </row>
    <row r="267" spans="1:6" ht="16.5" customHeight="1" thickBot="1" x14ac:dyDescent="0.3">
      <c r="A267" s="421" t="s">
        <v>309</v>
      </c>
      <c r="B267" s="434">
        <v>0</v>
      </c>
      <c r="C267" s="434">
        <v>0</v>
      </c>
      <c r="D267" s="476">
        <v>0</v>
      </c>
      <c r="E267" s="476">
        <v>0</v>
      </c>
      <c r="F267" s="476">
        <v>0</v>
      </c>
    </row>
    <row r="268" spans="1:6" ht="15.75" customHeight="1" x14ac:dyDescent="0.25">
      <c r="A268" s="422" t="s">
        <v>310</v>
      </c>
      <c r="B268" s="445">
        <v>0</v>
      </c>
      <c r="C268" s="445">
        <v>0</v>
      </c>
      <c r="D268" s="414">
        <v>0</v>
      </c>
      <c r="E268" s="414">
        <v>0</v>
      </c>
      <c r="F268" s="414">
        <v>0</v>
      </c>
    </row>
    <row r="269" spans="1:6" ht="14.25" customHeight="1" thickBot="1" x14ac:dyDescent="0.3">
      <c r="A269" s="426" t="s">
        <v>311</v>
      </c>
      <c r="B269" s="450">
        <v>0</v>
      </c>
      <c r="C269" s="450">
        <f>4993+2341</f>
        <v>7334</v>
      </c>
      <c r="D269" s="451">
        <v>0</v>
      </c>
      <c r="E269" s="417">
        <v>0</v>
      </c>
      <c r="F269" s="417">
        <v>0</v>
      </c>
    </row>
    <row r="270" spans="1:6" ht="17.25" customHeight="1" thickBot="1" x14ac:dyDescent="0.3">
      <c r="A270" s="418" t="s">
        <v>312</v>
      </c>
      <c r="B270" s="410">
        <f>B268+B269</f>
        <v>0</v>
      </c>
      <c r="C270" s="410">
        <f>C268+C269</f>
        <v>7334</v>
      </c>
      <c r="D270" s="411">
        <f>D268+D269</f>
        <v>0</v>
      </c>
      <c r="E270" s="411">
        <f>E268+E269</f>
        <v>0</v>
      </c>
      <c r="F270" s="411">
        <f>F268+F269</f>
        <v>0</v>
      </c>
    </row>
    <row r="271" spans="1:6" ht="14.45" customHeight="1" x14ac:dyDescent="0.25">
      <c r="A271" s="422" t="s">
        <v>326</v>
      </c>
      <c r="B271" s="445">
        <v>76807</v>
      </c>
      <c r="C271" s="445">
        <v>76807</v>
      </c>
      <c r="D271" s="414">
        <v>77700</v>
      </c>
      <c r="E271" s="414">
        <v>77700</v>
      </c>
      <c r="F271" s="414">
        <v>77700</v>
      </c>
    </row>
    <row r="272" spans="1:6" ht="14.45" customHeight="1" x14ac:dyDescent="0.25">
      <c r="A272" s="404" t="s">
        <v>327</v>
      </c>
      <c r="B272" s="405">
        <v>10080</v>
      </c>
      <c r="C272" s="405">
        <v>10080</v>
      </c>
      <c r="D272" s="406">
        <f>10253+4962</f>
        <v>15215</v>
      </c>
      <c r="E272" s="406">
        <f t="shared" ref="E272:F272" si="16">10253+4962</f>
        <v>15215</v>
      </c>
      <c r="F272" s="406">
        <f t="shared" si="16"/>
        <v>15215</v>
      </c>
    </row>
    <row r="273" spans="1:6" ht="14.45" customHeight="1" x14ac:dyDescent="0.25">
      <c r="A273" s="404" t="s">
        <v>328</v>
      </c>
      <c r="B273" s="405">
        <v>142871</v>
      </c>
      <c r="C273" s="405">
        <v>154253</v>
      </c>
      <c r="D273" s="406">
        <v>185770</v>
      </c>
      <c r="E273" s="406">
        <v>185770</v>
      </c>
      <c r="F273" s="406">
        <v>185770</v>
      </c>
    </row>
    <row r="274" spans="1:6" ht="15.6" customHeight="1" thickBot="1" x14ac:dyDescent="0.3">
      <c r="A274" s="431" t="s">
        <v>329</v>
      </c>
      <c r="B274" s="446">
        <v>4800</v>
      </c>
      <c r="C274" s="446">
        <v>5850</v>
      </c>
      <c r="D274" s="417">
        <v>6560</v>
      </c>
      <c r="E274" s="417">
        <v>6560</v>
      </c>
      <c r="F274" s="417">
        <v>6560</v>
      </c>
    </row>
    <row r="275" spans="1:6" ht="14.25" customHeight="1" thickBot="1" x14ac:dyDescent="0.3">
      <c r="A275" s="418" t="s">
        <v>317</v>
      </c>
      <c r="B275" s="455">
        <f>B271+B272+B273+B274</f>
        <v>234558</v>
      </c>
      <c r="C275" s="455">
        <f>C271+C272+C273+C274</f>
        <v>246990</v>
      </c>
      <c r="D275" s="456">
        <f>D271+D272+D273+D274</f>
        <v>285245</v>
      </c>
      <c r="E275" s="456">
        <f>E271+E272+E273+E274</f>
        <v>285245</v>
      </c>
      <c r="F275" s="456">
        <f>F271+F272+F273+F274</f>
        <v>285245</v>
      </c>
    </row>
    <row r="276" spans="1:6" ht="13.5" customHeight="1" thickBot="1" x14ac:dyDescent="0.3">
      <c r="A276" s="432" t="s">
        <v>318</v>
      </c>
      <c r="B276" s="549">
        <v>16893</v>
      </c>
      <c r="C276" s="549">
        <v>16893</v>
      </c>
      <c r="D276" s="550">
        <v>16893</v>
      </c>
      <c r="E276" s="550">
        <v>16893</v>
      </c>
      <c r="F276" s="550">
        <v>16893</v>
      </c>
    </row>
    <row r="277" spans="1:6" ht="13.5" customHeight="1" thickBot="1" x14ac:dyDescent="0.3">
      <c r="A277" s="432" t="s">
        <v>319</v>
      </c>
      <c r="B277" s="549">
        <v>39744</v>
      </c>
      <c r="C277" s="549">
        <v>39744</v>
      </c>
      <c r="D277" s="550">
        <v>22887</v>
      </c>
      <c r="E277" s="550">
        <v>22887</v>
      </c>
      <c r="F277" s="550">
        <v>22887</v>
      </c>
    </row>
    <row r="278" spans="1:6" ht="15.75" customHeight="1" thickBot="1" x14ac:dyDescent="0.3">
      <c r="A278" s="421" t="s">
        <v>320</v>
      </c>
      <c r="B278" s="445">
        <v>0</v>
      </c>
      <c r="C278" s="445">
        <v>0</v>
      </c>
      <c r="D278" s="414">
        <v>0</v>
      </c>
      <c r="E278" s="414">
        <v>0</v>
      </c>
      <c r="F278" s="476">
        <v>0</v>
      </c>
    </row>
    <row r="279" spans="1:6" ht="15.75" customHeight="1" thickBot="1" x14ac:dyDescent="0.3">
      <c r="A279" s="438" t="s">
        <v>179</v>
      </c>
      <c r="B279" s="410">
        <v>0</v>
      </c>
      <c r="C279" s="410">
        <v>0</v>
      </c>
      <c r="D279" s="411">
        <v>0</v>
      </c>
      <c r="E279" s="411">
        <v>0</v>
      </c>
      <c r="F279" s="411">
        <v>0</v>
      </c>
    </row>
    <row r="280" spans="1:6" ht="19.5" customHeight="1" x14ac:dyDescent="0.3">
      <c r="B280" s="282"/>
      <c r="C280" s="282"/>
      <c r="D280" s="387"/>
      <c r="E280" s="387"/>
      <c r="F280" s="387"/>
    </row>
    <row r="281" spans="1:6" ht="15.75" customHeight="1" x14ac:dyDescent="0.3"/>
    <row r="282" spans="1:6" ht="19.5" customHeight="1" x14ac:dyDescent="0.35">
      <c r="A282" s="441" t="s">
        <v>350</v>
      </c>
      <c r="B282" s="385"/>
      <c r="C282" s="385"/>
      <c r="D282" s="385"/>
      <c r="E282" s="385"/>
      <c r="F282" s="386" t="s">
        <v>351</v>
      </c>
    </row>
    <row r="283" spans="1:6" ht="17.25" customHeight="1" thickBot="1" x14ac:dyDescent="0.35">
      <c r="B283" s="388" t="s">
        <v>263</v>
      </c>
      <c r="F283" s="442" t="s">
        <v>290</v>
      </c>
    </row>
    <row r="284" spans="1:6" ht="21" customHeight="1" thickBot="1" x14ac:dyDescent="0.3">
      <c r="B284" s="647" t="s">
        <v>352</v>
      </c>
      <c r="C284" s="648"/>
      <c r="D284" s="648"/>
      <c r="E284" s="648"/>
      <c r="F284" s="649"/>
    </row>
    <row r="285" spans="1:6" ht="21" customHeight="1" x14ac:dyDescent="0.25">
      <c r="A285" s="390" t="s">
        <v>292</v>
      </c>
      <c r="B285" s="391" t="s">
        <v>293</v>
      </c>
      <c r="C285" s="392" t="s">
        <v>294</v>
      </c>
      <c r="D285" s="393" t="s">
        <v>295</v>
      </c>
      <c r="E285" s="394" t="s">
        <v>296</v>
      </c>
      <c r="F285" s="393" t="s">
        <v>297</v>
      </c>
    </row>
    <row r="286" spans="1:6" ht="19.5" customHeight="1" thickBot="1" x14ac:dyDescent="0.35">
      <c r="A286" s="395"/>
      <c r="B286" s="396">
        <v>2020</v>
      </c>
      <c r="C286" s="397">
        <v>2020</v>
      </c>
      <c r="D286" s="398">
        <v>2021</v>
      </c>
      <c r="E286" s="399">
        <v>2022</v>
      </c>
      <c r="F286" s="400">
        <v>2023</v>
      </c>
    </row>
    <row r="287" spans="1:6" ht="17.45" customHeight="1" x14ac:dyDescent="0.25">
      <c r="A287" s="401" t="s">
        <v>298</v>
      </c>
      <c r="B287" s="402">
        <f>SUM(B288:B292)</f>
        <v>109627</v>
      </c>
      <c r="C287" s="402">
        <f>SUM(C288:C292)</f>
        <v>84459</v>
      </c>
      <c r="D287" s="403">
        <f>SUM(D288:D292)</f>
        <v>116601</v>
      </c>
      <c r="E287" s="403">
        <f>SUM(E288:E292)</f>
        <v>116601</v>
      </c>
      <c r="F287" s="403">
        <f>SUM(F288:F292)</f>
        <v>116601</v>
      </c>
    </row>
    <row r="288" spans="1:6" ht="15.75" customHeight="1" x14ac:dyDescent="0.25">
      <c r="A288" s="404" t="s">
        <v>299</v>
      </c>
      <c r="B288" s="405">
        <v>48000</v>
      </c>
      <c r="C288" s="405">
        <v>30000</v>
      </c>
      <c r="D288" s="406">
        <v>48000</v>
      </c>
      <c r="E288" s="406">
        <v>48000</v>
      </c>
      <c r="F288" s="406">
        <v>48000</v>
      </c>
    </row>
    <row r="289" spans="1:6" ht="18" customHeight="1" x14ac:dyDescent="0.25">
      <c r="A289" s="404" t="s">
        <v>300</v>
      </c>
      <c r="B289" s="405">
        <v>38737</v>
      </c>
      <c r="C289" s="405">
        <v>28737</v>
      </c>
      <c r="D289" s="406">
        <v>37875</v>
      </c>
      <c r="E289" s="406">
        <v>37875</v>
      </c>
      <c r="F289" s="406">
        <v>37875</v>
      </c>
    </row>
    <row r="290" spans="1:6" ht="18" customHeight="1" x14ac:dyDescent="0.25">
      <c r="A290" s="404" t="s">
        <v>301</v>
      </c>
      <c r="B290" s="405">
        <v>5696</v>
      </c>
      <c r="C290" s="405">
        <v>5696</v>
      </c>
      <c r="D290" s="406">
        <v>5726</v>
      </c>
      <c r="E290" s="406">
        <v>5726</v>
      </c>
      <c r="F290" s="406">
        <v>5726</v>
      </c>
    </row>
    <row r="291" spans="1:6" ht="16.5" customHeight="1" x14ac:dyDescent="0.25">
      <c r="A291" s="553" t="s">
        <v>302</v>
      </c>
      <c r="B291" s="405">
        <v>17194</v>
      </c>
      <c r="C291" s="405">
        <v>17194</v>
      </c>
      <c r="D291" s="406">
        <v>25000</v>
      </c>
      <c r="E291" s="406">
        <v>25000</v>
      </c>
      <c r="F291" s="406">
        <v>25000</v>
      </c>
    </row>
    <row r="292" spans="1:6" ht="15" customHeight="1" thickBot="1" x14ac:dyDescent="0.3">
      <c r="A292" s="554" t="s">
        <v>303</v>
      </c>
      <c r="B292" s="407">
        <v>0</v>
      </c>
      <c r="C292" s="407">
        <v>2832</v>
      </c>
      <c r="D292" s="408">
        <v>0</v>
      </c>
      <c r="E292" s="408">
        <v>0</v>
      </c>
      <c r="F292" s="408">
        <v>0</v>
      </c>
    </row>
    <row r="293" spans="1:6" ht="15" customHeight="1" thickBot="1" x14ac:dyDescent="0.3">
      <c r="A293" s="409" t="s">
        <v>304</v>
      </c>
      <c r="B293" s="410">
        <f t="shared" ref="B293:F293" si="17">B296+B301+B306+B309+B297+B307+B298+B308</f>
        <v>1547296</v>
      </c>
      <c r="C293" s="410">
        <f t="shared" si="17"/>
        <v>1709341</v>
      </c>
      <c r="D293" s="411">
        <f t="shared" si="17"/>
        <v>1661537</v>
      </c>
      <c r="E293" s="411">
        <f t="shared" si="17"/>
        <v>1661537</v>
      </c>
      <c r="F293" s="411">
        <f t="shared" si="17"/>
        <v>1661537</v>
      </c>
    </row>
    <row r="294" spans="1:6" ht="15" customHeight="1" x14ac:dyDescent="0.25">
      <c r="A294" s="412" t="s">
        <v>324</v>
      </c>
      <c r="B294" s="445">
        <v>967547</v>
      </c>
      <c r="C294" s="445">
        <v>1033902</v>
      </c>
      <c r="D294" s="414">
        <v>1033902</v>
      </c>
      <c r="E294" s="414">
        <v>1033902</v>
      </c>
      <c r="F294" s="414">
        <v>1033902</v>
      </c>
    </row>
    <row r="295" spans="1:6" ht="15" customHeight="1" thickBot="1" x14ac:dyDescent="0.3">
      <c r="A295" s="415" t="s">
        <v>325</v>
      </c>
      <c r="B295" s="446">
        <v>130198</v>
      </c>
      <c r="C295" s="446">
        <v>126000</v>
      </c>
      <c r="D295" s="417">
        <v>126000</v>
      </c>
      <c r="E295" s="417">
        <v>126000</v>
      </c>
      <c r="F295" s="417">
        <v>126000</v>
      </c>
    </row>
    <row r="296" spans="1:6" ht="16.149999999999999" customHeight="1" thickBot="1" x14ac:dyDescent="0.3">
      <c r="A296" s="418" t="s">
        <v>307</v>
      </c>
      <c r="B296" s="410">
        <f>SUM(B294:B295)</f>
        <v>1097745</v>
      </c>
      <c r="C296" s="410">
        <f>SUM(C294:C295)</f>
        <v>1159902</v>
      </c>
      <c r="D296" s="411">
        <f>SUM(D294:D295)</f>
        <v>1159902</v>
      </c>
      <c r="E296" s="411">
        <f>SUM(E294:E295)</f>
        <v>1159902</v>
      </c>
      <c r="F296" s="411">
        <f>SUM(F294:F295)</f>
        <v>1159902</v>
      </c>
    </row>
    <row r="297" spans="1:6" ht="14.25" customHeight="1" thickBot="1" x14ac:dyDescent="0.3">
      <c r="A297" s="409" t="s">
        <v>338</v>
      </c>
      <c r="B297" s="452">
        <v>0</v>
      </c>
      <c r="C297" s="452">
        <v>51943</v>
      </c>
      <c r="D297" s="475">
        <v>0</v>
      </c>
      <c r="E297" s="475">
        <v>0</v>
      </c>
      <c r="F297" s="475">
        <v>0</v>
      </c>
    </row>
    <row r="298" spans="1:6" ht="13.5" customHeight="1" thickBot="1" x14ac:dyDescent="0.3">
      <c r="A298" s="421" t="s">
        <v>309</v>
      </c>
      <c r="B298" s="434">
        <v>0</v>
      </c>
      <c r="C298" s="434">
        <v>0</v>
      </c>
      <c r="D298" s="476">
        <v>0</v>
      </c>
      <c r="E298" s="476">
        <v>0</v>
      </c>
      <c r="F298" s="476">
        <v>0</v>
      </c>
    </row>
    <row r="299" spans="1:6" ht="12" customHeight="1" x14ac:dyDescent="0.25">
      <c r="A299" s="422" t="s">
        <v>310</v>
      </c>
      <c r="B299" s="445">
        <v>0</v>
      </c>
      <c r="C299" s="445">
        <v>0</v>
      </c>
      <c r="D299" s="414">
        <v>0</v>
      </c>
      <c r="E299" s="414">
        <v>0</v>
      </c>
      <c r="F299" s="414">
        <v>0</v>
      </c>
    </row>
    <row r="300" spans="1:6" ht="15.75" customHeight="1" thickBot="1" x14ac:dyDescent="0.3">
      <c r="A300" s="426" t="s">
        <v>311</v>
      </c>
      <c r="B300" s="446">
        <v>0</v>
      </c>
      <c r="C300" s="446">
        <v>1325</v>
      </c>
      <c r="D300" s="417">
        <v>0</v>
      </c>
      <c r="E300" s="417">
        <v>0</v>
      </c>
      <c r="F300" s="417">
        <v>0</v>
      </c>
    </row>
    <row r="301" spans="1:6" ht="13.5" customHeight="1" thickBot="1" x14ac:dyDescent="0.3">
      <c r="A301" s="418" t="s">
        <v>312</v>
      </c>
      <c r="B301" s="410">
        <f>B299+B300</f>
        <v>0</v>
      </c>
      <c r="C301" s="410">
        <f>C299+C300</f>
        <v>1325</v>
      </c>
      <c r="D301" s="411">
        <f>D299+D300</f>
        <v>0</v>
      </c>
      <c r="E301" s="411">
        <f>E299+E300</f>
        <v>0</v>
      </c>
      <c r="F301" s="411">
        <f>F299+F300</f>
        <v>0</v>
      </c>
    </row>
    <row r="302" spans="1:6" ht="11.45" customHeight="1" x14ac:dyDescent="0.25">
      <c r="A302" s="422" t="s">
        <v>326</v>
      </c>
      <c r="B302" s="445">
        <v>120227</v>
      </c>
      <c r="C302" s="445">
        <v>156227</v>
      </c>
      <c r="D302" s="414">
        <v>153700</v>
      </c>
      <c r="E302" s="414">
        <v>153700</v>
      </c>
      <c r="F302" s="414">
        <v>153700</v>
      </c>
    </row>
    <row r="303" spans="1:6" ht="14.25" customHeight="1" x14ac:dyDescent="0.25">
      <c r="A303" s="404" t="s">
        <v>327</v>
      </c>
      <c r="B303" s="405">
        <v>28000</v>
      </c>
      <c r="C303" s="405">
        <v>28000</v>
      </c>
      <c r="D303" s="406">
        <f>28998+3747</f>
        <v>32745</v>
      </c>
      <c r="E303" s="406">
        <f t="shared" ref="E303:F303" si="18">28998+3747</f>
        <v>32745</v>
      </c>
      <c r="F303" s="406">
        <f t="shared" si="18"/>
        <v>32745</v>
      </c>
    </row>
    <row r="304" spans="1:6" ht="14.25" customHeight="1" x14ac:dyDescent="0.25">
      <c r="A304" s="404" t="s">
        <v>328</v>
      </c>
      <c r="B304" s="405">
        <v>199730</v>
      </c>
      <c r="C304" s="405">
        <v>210350</v>
      </c>
      <c r="D304" s="406">
        <v>233910</v>
      </c>
      <c r="E304" s="406">
        <v>233910</v>
      </c>
      <c r="F304" s="406">
        <v>233910</v>
      </c>
    </row>
    <row r="305" spans="1:6" ht="14.25" customHeight="1" thickBot="1" x14ac:dyDescent="0.3">
      <c r="A305" s="431" t="s">
        <v>329</v>
      </c>
      <c r="B305" s="446">
        <v>8800</v>
      </c>
      <c r="C305" s="446">
        <v>8800</v>
      </c>
      <c r="D305" s="417">
        <v>9840</v>
      </c>
      <c r="E305" s="417">
        <v>9840</v>
      </c>
      <c r="F305" s="417">
        <v>9840</v>
      </c>
    </row>
    <row r="306" spans="1:6" ht="16.149999999999999" customHeight="1" thickBot="1" x14ac:dyDescent="0.3">
      <c r="A306" s="418" t="s">
        <v>317</v>
      </c>
      <c r="B306" s="455">
        <f>B302+B303+B304+B305</f>
        <v>356757</v>
      </c>
      <c r="C306" s="455">
        <f>C302+C303+C304+C305</f>
        <v>403377</v>
      </c>
      <c r="D306" s="456">
        <f>D302+D303+D304+D305</f>
        <v>430195</v>
      </c>
      <c r="E306" s="456">
        <f>E302+E303+E304+E305</f>
        <v>430195</v>
      </c>
      <c r="F306" s="456">
        <f>F302+F303+F304+F305</f>
        <v>430195</v>
      </c>
    </row>
    <row r="307" spans="1:6" ht="15.75" customHeight="1" thickBot="1" x14ac:dyDescent="0.3">
      <c r="A307" s="432" t="s">
        <v>318</v>
      </c>
      <c r="B307" s="457">
        <v>17194</v>
      </c>
      <c r="C307" s="457">
        <v>17194</v>
      </c>
      <c r="D307" s="550">
        <v>25000</v>
      </c>
      <c r="E307" s="550">
        <v>25000</v>
      </c>
      <c r="F307" s="550">
        <v>25000</v>
      </c>
    </row>
    <row r="308" spans="1:6" ht="15.75" customHeight="1" thickBot="1" x14ac:dyDescent="0.3">
      <c r="A308" s="432" t="s">
        <v>319</v>
      </c>
      <c r="B308" s="457">
        <v>75600</v>
      </c>
      <c r="C308" s="457">
        <v>75600</v>
      </c>
      <c r="D308" s="550">
        <v>46440</v>
      </c>
      <c r="E308" s="550">
        <v>46440</v>
      </c>
      <c r="F308" s="550">
        <v>46440</v>
      </c>
    </row>
    <row r="309" spans="1:6" ht="14.25" customHeight="1" thickBot="1" x14ac:dyDescent="0.3">
      <c r="A309" s="421" t="s">
        <v>320</v>
      </c>
      <c r="B309" s="445">
        <v>0</v>
      </c>
      <c r="C309" s="445">
        <v>0</v>
      </c>
      <c r="D309" s="414">
        <v>0</v>
      </c>
      <c r="E309" s="414">
        <v>0</v>
      </c>
      <c r="F309" s="476">
        <v>0</v>
      </c>
    </row>
    <row r="310" spans="1:6" ht="12.75" customHeight="1" thickBot="1" x14ac:dyDescent="0.3">
      <c r="A310" s="438" t="s">
        <v>179</v>
      </c>
      <c r="B310" s="410">
        <v>0</v>
      </c>
      <c r="C310" s="410">
        <v>0</v>
      </c>
      <c r="D310" s="411">
        <v>0</v>
      </c>
      <c r="E310" s="411">
        <v>0</v>
      </c>
      <c r="F310" s="411">
        <v>0</v>
      </c>
    </row>
    <row r="311" spans="1:6" ht="15" customHeight="1" x14ac:dyDescent="0.3">
      <c r="C311" s="387"/>
      <c r="D311" s="387"/>
      <c r="E311" s="387"/>
      <c r="F311" s="387"/>
    </row>
    <row r="312" spans="1:6" ht="15" customHeight="1" x14ac:dyDescent="0.3"/>
    <row r="313" spans="1:6" ht="21" customHeight="1" x14ac:dyDescent="0.35">
      <c r="A313" s="441" t="s">
        <v>335</v>
      </c>
      <c r="B313" s="385"/>
      <c r="C313" s="385"/>
      <c r="D313" s="385"/>
      <c r="E313" s="385"/>
      <c r="F313" s="386" t="s">
        <v>353</v>
      </c>
    </row>
    <row r="314" spans="1:6" ht="16.5" customHeight="1" thickBot="1" x14ac:dyDescent="0.35">
      <c r="B314" s="388" t="s">
        <v>263</v>
      </c>
      <c r="F314" s="442" t="s">
        <v>290</v>
      </c>
    </row>
    <row r="315" spans="1:6" ht="21" customHeight="1" thickBot="1" x14ac:dyDescent="0.3">
      <c r="B315" s="647" t="s">
        <v>354</v>
      </c>
      <c r="C315" s="648"/>
      <c r="D315" s="648"/>
      <c r="E315" s="648"/>
      <c r="F315" s="649"/>
    </row>
    <row r="316" spans="1:6" ht="21" customHeight="1" x14ac:dyDescent="0.25">
      <c r="A316" s="390" t="s">
        <v>292</v>
      </c>
      <c r="B316" s="391" t="s">
        <v>293</v>
      </c>
      <c r="C316" s="392" t="s">
        <v>294</v>
      </c>
      <c r="D316" s="393" t="s">
        <v>295</v>
      </c>
      <c r="E316" s="394" t="s">
        <v>296</v>
      </c>
      <c r="F316" s="393" t="s">
        <v>297</v>
      </c>
    </row>
    <row r="317" spans="1:6" ht="17.25" customHeight="1" thickBot="1" x14ac:dyDescent="0.35">
      <c r="A317" s="395"/>
      <c r="B317" s="396">
        <v>2020</v>
      </c>
      <c r="C317" s="397">
        <v>2020</v>
      </c>
      <c r="D317" s="398">
        <v>2021</v>
      </c>
      <c r="E317" s="399">
        <v>2022</v>
      </c>
      <c r="F317" s="400">
        <v>2023</v>
      </c>
    </row>
    <row r="318" spans="1:6" ht="17.25" customHeight="1" x14ac:dyDescent="0.25">
      <c r="A318" s="401" t="s">
        <v>298</v>
      </c>
      <c r="B318" s="402">
        <f>SUM(B319:B323)</f>
        <v>158570</v>
      </c>
      <c r="C318" s="402">
        <f>SUM(C319:C323)</f>
        <v>115424</v>
      </c>
      <c r="D318" s="403">
        <f>SUM(D319:D323)</f>
        <v>171450</v>
      </c>
      <c r="E318" s="403">
        <f>SUM(E319:E323)</f>
        <v>171450</v>
      </c>
      <c r="F318" s="403">
        <f>SUM(F319:F323)</f>
        <v>171450</v>
      </c>
    </row>
    <row r="319" spans="1:6" ht="16.5" customHeight="1" x14ac:dyDescent="0.25">
      <c r="A319" s="404" t="s">
        <v>299</v>
      </c>
      <c r="B319" s="405">
        <v>70460</v>
      </c>
      <c r="C319" s="405">
        <v>44697</v>
      </c>
      <c r="D319" s="430">
        <v>70000</v>
      </c>
      <c r="E319" s="430">
        <v>70000</v>
      </c>
      <c r="F319" s="430">
        <v>70000</v>
      </c>
    </row>
    <row r="320" spans="1:6" ht="15.75" customHeight="1" x14ac:dyDescent="0.25">
      <c r="A320" s="404" t="s">
        <v>300</v>
      </c>
      <c r="B320" s="405">
        <v>51720</v>
      </c>
      <c r="C320" s="405">
        <v>28361</v>
      </c>
      <c r="D320" s="430">
        <v>59030</v>
      </c>
      <c r="E320" s="430">
        <v>59030</v>
      </c>
      <c r="F320" s="430">
        <v>59030</v>
      </c>
    </row>
    <row r="321" spans="1:6" ht="15" customHeight="1" x14ac:dyDescent="0.25">
      <c r="A321" s="404" t="s">
        <v>301</v>
      </c>
      <c r="B321" s="405">
        <v>12800</v>
      </c>
      <c r="C321" s="405">
        <v>17494</v>
      </c>
      <c r="D321" s="430">
        <v>15310</v>
      </c>
      <c r="E321" s="430">
        <v>15310</v>
      </c>
      <c r="F321" s="430">
        <v>15310</v>
      </c>
    </row>
    <row r="322" spans="1:6" ht="15.75" customHeight="1" x14ac:dyDescent="0.25">
      <c r="A322" s="553" t="s">
        <v>302</v>
      </c>
      <c r="B322" s="405">
        <v>23540</v>
      </c>
      <c r="C322" s="405">
        <v>23540</v>
      </c>
      <c r="D322" s="430">
        <v>27080</v>
      </c>
      <c r="E322" s="430">
        <v>27080</v>
      </c>
      <c r="F322" s="430">
        <v>27080</v>
      </c>
    </row>
    <row r="323" spans="1:6" ht="14.25" customHeight="1" thickBot="1" x14ac:dyDescent="0.3">
      <c r="A323" s="554" t="s">
        <v>303</v>
      </c>
      <c r="B323" s="407">
        <v>50</v>
      </c>
      <c r="C323" s="407">
        <v>1332</v>
      </c>
      <c r="D323" s="474">
        <v>30</v>
      </c>
      <c r="E323" s="474">
        <v>30</v>
      </c>
      <c r="F323" s="474">
        <v>30</v>
      </c>
    </row>
    <row r="324" spans="1:6" ht="16.5" customHeight="1" thickBot="1" x14ac:dyDescent="0.3">
      <c r="A324" s="409" t="s">
        <v>304</v>
      </c>
      <c r="B324" s="410">
        <f t="shared" ref="B324:F324" si="19">B327+B332+B337+B340+B328+B338+B329+B339</f>
        <v>1865973</v>
      </c>
      <c r="C324" s="410">
        <f t="shared" si="19"/>
        <v>2078809</v>
      </c>
      <c r="D324" s="411">
        <f t="shared" si="19"/>
        <v>1973346</v>
      </c>
      <c r="E324" s="411">
        <f t="shared" si="19"/>
        <v>1973346</v>
      </c>
      <c r="F324" s="411">
        <f t="shared" si="19"/>
        <v>1973346</v>
      </c>
    </row>
    <row r="325" spans="1:6" ht="17.25" customHeight="1" x14ac:dyDescent="0.25">
      <c r="A325" s="412" t="s">
        <v>324</v>
      </c>
      <c r="B325" s="445">
        <v>1018758</v>
      </c>
      <c r="C325" s="445">
        <v>1099753</v>
      </c>
      <c r="D325" s="414">
        <v>1099753</v>
      </c>
      <c r="E325" s="414">
        <v>1099753</v>
      </c>
      <c r="F325" s="414">
        <v>1099753</v>
      </c>
    </row>
    <row r="326" spans="1:6" ht="17.25" customHeight="1" thickBot="1" x14ac:dyDescent="0.3">
      <c r="A326" s="415" t="s">
        <v>325</v>
      </c>
      <c r="B326" s="446">
        <v>156855</v>
      </c>
      <c r="C326" s="446">
        <v>175800</v>
      </c>
      <c r="D326" s="428">
        <v>175800</v>
      </c>
      <c r="E326" s="428">
        <v>175800</v>
      </c>
      <c r="F326" s="428">
        <v>175800</v>
      </c>
    </row>
    <row r="327" spans="1:6" ht="17.25" customHeight="1" thickBot="1" x14ac:dyDescent="0.3">
      <c r="A327" s="418" t="s">
        <v>307</v>
      </c>
      <c r="B327" s="410">
        <f>SUM(B325:B326)</f>
        <v>1175613</v>
      </c>
      <c r="C327" s="410">
        <f>SUM(C325:C326)</f>
        <v>1275553</v>
      </c>
      <c r="D327" s="411">
        <f>SUM(D325:D326)</f>
        <v>1275553</v>
      </c>
      <c r="E327" s="411">
        <f>SUM(E325:E326)</f>
        <v>1275553</v>
      </c>
      <c r="F327" s="411">
        <f>SUM(F325:F326)</f>
        <v>1275553</v>
      </c>
    </row>
    <row r="328" spans="1:6" ht="16.5" customHeight="1" thickBot="1" x14ac:dyDescent="0.3">
      <c r="A328" s="409" t="s">
        <v>338</v>
      </c>
      <c r="B328" s="452">
        <v>0</v>
      </c>
      <c r="C328" s="453">
        <v>72151</v>
      </c>
      <c r="D328" s="454">
        <v>0</v>
      </c>
      <c r="E328" s="454">
        <v>0</v>
      </c>
      <c r="F328" s="454">
        <v>0</v>
      </c>
    </row>
    <row r="329" spans="1:6" ht="13.5" customHeight="1" thickBot="1" x14ac:dyDescent="0.3">
      <c r="A329" s="421" t="s">
        <v>309</v>
      </c>
      <c r="B329" s="434">
        <v>0</v>
      </c>
      <c r="C329" s="435">
        <v>1240</v>
      </c>
      <c r="D329" s="436">
        <v>0</v>
      </c>
      <c r="E329" s="436">
        <v>0</v>
      </c>
      <c r="F329" s="436">
        <v>0</v>
      </c>
    </row>
    <row r="330" spans="1:6" ht="12.6" customHeight="1" x14ac:dyDescent="0.25">
      <c r="A330" s="422" t="s">
        <v>310</v>
      </c>
      <c r="B330" s="445">
        <v>0</v>
      </c>
      <c r="C330" s="423">
        <v>0</v>
      </c>
      <c r="D330" s="424">
        <v>0</v>
      </c>
      <c r="E330" s="414">
        <v>0</v>
      </c>
      <c r="F330" s="424">
        <v>0</v>
      </c>
    </row>
    <row r="331" spans="1:6" ht="14.25" customHeight="1" thickBot="1" x14ac:dyDescent="0.3">
      <c r="A331" s="426" t="s">
        <v>311</v>
      </c>
      <c r="B331" s="446">
        <v>0</v>
      </c>
      <c r="C331" s="427">
        <v>2675</v>
      </c>
      <c r="D331" s="428">
        <v>0</v>
      </c>
      <c r="E331" s="417">
        <v>0</v>
      </c>
      <c r="F331" s="428">
        <v>0</v>
      </c>
    </row>
    <row r="332" spans="1:6" ht="16.5" customHeight="1" thickBot="1" x14ac:dyDescent="0.3">
      <c r="A332" s="418" t="s">
        <v>312</v>
      </c>
      <c r="B332" s="410">
        <f>B330+B331</f>
        <v>0</v>
      </c>
      <c r="C332" s="410">
        <f>C330+C331</f>
        <v>2675</v>
      </c>
      <c r="D332" s="411">
        <f>D330+D331</f>
        <v>0</v>
      </c>
      <c r="E332" s="411">
        <f>E330+E331</f>
        <v>0</v>
      </c>
      <c r="F332" s="411">
        <f>F330+F331</f>
        <v>0</v>
      </c>
    </row>
    <row r="333" spans="1:6" ht="13.15" customHeight="1" x14ac:dyDescent="0.25">
      <c r="A333" s="422" t="s">
        <v>326</v>
      </c>
      <c r="B333" s="445">
        <v>153938</v>
      </c>
      <c r="C333" s="445">
        <v>154680</v>
      </c>
      <c r="D333" s="424">
        <v>158500</v>
      </c>
      <c r="E333" s="424">
        <v>158500</v>
      </c>
      <c r="F333" s="424">
        <v>158500</v>
      </c>
    </row>
    <row r="334" spans="1:6" ht="14.25" customHeight="1" x14ac:dyDescent="0.25">
      <c r="A334" s="404" t="s">
        <v>327</v>
      </c>
      <c r="B334" s="405">
        <v>25200</v>
      </c>
      <c r="C334" s="405">
        <v>25200</v>
      </c>
      <c r="D334" s="406">
        <f>25507+4676</f>
        <v>30183</v>
      </c>
      <c r="E334" s="406">
        <f t="shared" ref="E334:F334" si="20">25507+4676</f>
        <v>30183</v>
      </c>
      <c r="F334" s="406">
        <f t="shared" si="20"/>
        <v>30183</v>
      </c>
    </row>
    <row r="335" spans="1:6" ht="13.5" customHeight="1" x14ac:dyDescent="0.25">
      <c r="A335" s="404" t="s">
        <v>328</v>
      </c>
      <c r="B335" s="405">
        <v>344482</v>
      </c>
      <c r="C335" s="405">
        <v>380570</v>
      </c>
      <c r="D335" s="430">
        <v>303370</v>
      </c>
      <c r="E335" s="430">
        <v>303370</v>
      </c>
      <c r="F335" s="430">
        <v>303370</v>
      </c>
    </row>
    <row r="336" spans="1:6" ht="13.9" customHeight="1" thickBot="1" x14ac:dyDescent="0.3">
      <c r="A336" s="431" t="s">
        <v>329</v>
      </c>
      <c r="B336" s="446">
        <v>11200</v>
      </c>
      <c r="C336" s="446">
        <v>11200</v>
      </c>
      <c r="D336" s="417">
        <v>10660</v>
      </c>
      <c r="E336" s="417">
        <v>10660</v>
      </c>
      <c r="F336" s="417">
        <v>10660</v>
      </c>
    </row>
    <row r="337" spans="1:6" ht="15.6" customHeight="1" thickBot="1" x14ac:dyDescent="0.3">
      <c r="A337" s="418" t="s">
        <v>317</v>
      </c>
      <c r="B337" s="455">
        <f>B333+B334+B335+B336</f>
        <v>534820</v>
      </c>
      <c r="C337" s="455">
        <f>C333+C334+C335+C336</f>
        <v>571650</v>
      </c>
      <c r="D337" s="456">
        <f>D333+D334+D335+D336</f>
        <v>502713</v>
      </c>
      <c r="E337" s="456">
        <f>E333+E334+E335+E336</f>
        <v>502713</v>
      </c>
      <c r="F337" s="456">
        <f>F333+F334+F335+F336</f>
        <v>502713</v>
      </c>
    </row>
    <row r="338" spans="1:6" ht="15" customHeight="1" thickBot="1" x14ac:dyDescent="0.3">
      <c r="A338" s="432" t="s">
        <v>318</v>
      </c>
      <c r="B338" s="457">
        <v>23540</v>
      </c>
      <c r="C338" s="457">
        <v>23540</v>
      </c>
      <c r="D338" s="477">
        <v>27080</v>
      </c>
      <c r="E338" s="477">
        <v>27080</v>
      </c>
      <c r="F338" s="477">
        <v>27080</v>
      </c>
    </row>
    <row r="339" spans="1:6" ht="15.6" customHeight="1" thickBot="1" x14ac:dyDescent="0.3">
      <c r="A339" s="432" t="s">
        <v>319</v>
      </c>
      <c r="B339" s="457">
        <v>132000</v>
      </c>
      <c r="C339" s="457">
        <v>132000</v>
      </c>
      <c r="D339" s="477">
        <v>168000</v>
      </c>
      <c r="E339" s="477">
        <v>168000</v>
      </c>
      <c r="F339" s="477">
        <v>168000</v>
      </c>
    </row>
    <row r="340" spans="1:6" ht="14.25" customHeight="1" thickBot="1" x14ac:dyDescent="0.3">
      <c r="A340" s="478" t="s">
        <v>320</v>
      </c>
      <c r="B340" s="445">
        <v>0</v>
      </c>
      <c r="C340" s="423">
        <v>0</v>
      </c>
      <c r="D340" s="424">
        <v>0</v>
      </c>
      <c r="E340" s="479">
        <v>0</v>
      </c>
      <c r="F340" s="436">
        <v>0</v>
      </c>
    </row>
    <row r="341" spans="1:6" ht="13.9" customHeight="1" thickBot="1" x14ac:dyDescent="0.3">
      <c r="A341" s="438" t="s">
        <v>179</v>
      </c>
      <c r="B341" s="410">
        <v>0</v>
      </c>
      <c r="C341" s="439">
        <v>0</v>
      </c>
      <c r="D341" s="419">
        <v>0</v>
      </c>
      <c r="E341" s="411">
        <v>0</v>
      </c>
      <c r="F341" s="419">
        <v>0</v>
      </c>
    </row>
    <row r="342" spans="1:6" ht="14.25" customHeight="1" x14ac:dyDescent="0.3"/>
    <row r="343" spans="1:6" ht="20.100000000000001" customHeight="1" x14ac:dyDescent="0.35">
      <c r="A343" s="441" t="s">
        <v>335</v>
      </c>
      <c r="B343" s="385"/>
      <c r="C343" s="385"/>
      <c r="D343" s="385"/>
      <c r="E343" s="385"/>
      <c r="F343" s="386" t="s">
        <v>355</v>
      </c>
    </row>
    <row r="344" spans="1:6" ht="18" customHeight="1" thickBot="1" x14ac:dyDescent="0.35">
      <c r="B344" s="388" t="s">
        <v>263</v>
      </c>
      <c r="F344" s="442" t="s">
        <v>290</v>
      </c>
    </row>
    <row r="345" spans="1:6" ht="17.25" customHeight="1" thickBot="1" x14ac:dyDescent="0.3">
      <c r="B345" s="647" t="s">
        <v>356</v>
      </c>
      <c r="C345" s="648"/>
      <c r="D345" s="648"/>
      <c r="E345" s="648"/>
      <c r="F345" s="649"/>
    </row>
    <row r="346" spans="1:6" ht="18" customHeight="1" x14ac:dyDescent="0.25">
      <c r="A346" s="390" t="s">
        <v>292</v>
      </c>
      <c r="B346" s="391" t="s">
        <v>293</v>
      </c>
      <c r="C346" s="392" t="s">
        <v>294</v>
      </c>
      <c r="D346" s="393" t="s">
        <v>295</v>
      </c>
      <c r="E346" s="394" t="s">
        <v>296</v>
      </c>
      <c r="F346" s="393" t="s">
        <v>297</v>
      </c>
    </row>
    <row r="347" spans="1:6" ht="12.75" customHeight="1" thickBot="1" x14ac:dyDescent="0.35">
      <c r="A347" s="395"/>
      <c r="B347" s="396">
        <v>2020</v>
      </c>
      <c r="C347" s="397">
        <v>2020</v>
      </c>
      <c r="D347" s="398">
        <v>2021</v>
      </c>
      <c r="E347" s="399">
        <v>2022</v>
      </c>
      <c r="F347" s="400">
        <v>2023</v>
      </c>
    </row>
    <row r="348" spans="1:6" ht="15.75" customHeight="1" x14ac:dyDescent="0.25">
      <c r="A348" s="401" t="s">
        <v>298</v>
      </c>
      <c r="B348" s="480">
        <f t="shared" ref="B348:F353" si="21">SUM(B7+B39+B70+B101+B132+B163+B194+B225+B256+B287+B318)</f>
        <v>1120719</v>
      </c>
      <c r="C348" s="480">
        <f t="shared" si="21"/>
        <v>864748</v>
      </c>
      <c r="D348" s="481">
        <f t="shared" si="21"/>
        <v>1127433</v>
      </c>
      <c r="E348" s="482">
        <f t="shared" si="21"/>
        <v>1127433</v>
      </c>
      <c r="F348" s="482">
        <f t="shared" si="21"/>
        <v>1127433</v>
      </c>
    </row>
    <row r="349" spans="1:6" ht="15.75" customHeight="1" x14ac:dyDescent="0.25">
      <c r="A349" s="404" t="s">
        <v>299</v>
      </c>
      <c r="B349" s="483">
        <f t="shared" si="21"/>
        <v>469400</v>
      </c>
      <c r="C349" s="483">
        <f t="shared" si="21"/>
        <v>331568</v>
      </c>
      <c r="D349" s="484">
        <f t="shared" si="21"/>
        <v>464920</v>
      </c>
      <c r="E349" s="484">
        <f t="shared" si="21"/>
        <v>464920</v>
      </c>
      <c r="F349" s="484">
        <f t="shared" si="21"/>
        <v>464920</v>
      </c>
    </row>
    <row r="350" spans="1:6" ht="15" customHeight="1" x14ac:dyDescent="0.25">
      <c r="A350" s="404" t="s">
        <v>300</v>
      </c>
      <c r="B350" s="483">
        <f t="shared" si="21"/>
        <v>352732</v>
      </c>
      <c r="C350" s="483">
        <f t="shared" si="21"/>
        <v>223658</v>
      </c>
      <c r="D350" s="484">
        <f t="shared" si="21"/>
        <v>352083</v>
      </c>
      <c r="E350" s="484">
        <f t="shared" si="21"/>
        <v>352083</v>
      </c>
      <c r="F350" s="484">
        <f t="shared" si="21"/>
        <v>352083</v>
      </c>
    </row>
    <row r="351" spans="1:6" ht="13.5" customHeight="1" x14ac:dyDescent="0.25">
      <c r="A351" s="404" t="s">
        <v>301</v>
      </c>
      <c r="B351" s="483">
        <f t="shared" si="21"/>
        <v>108120</v>
      </c>
      <c r="C351" s="483">
        <f t="shared" si="21"/>
        <v>98967</v>
      </c>
      <c r="D351" s="484">
        <f t="shared" si="21"/>
        <v>103511</v>
      </c>
      <c r="E351" s="484">
        <f t="shared" si="21"/>
        <v>103511</v>
      </c>
      <c r="F351" s="484">
        <f t="shared" si="21"/>
        <v>103511</v>
      </c>
    </row>
    <row r="352" spans="1:6" ht="14.25" customHeight="1" x14ac:dyDescent="0.25">
      <c r="A352" s="553" t="s">
        <v>357</v>
      </c>
      <c r="B352" s="483">
        <f t="shared" si="21"/>
        <v>186371</v>
      </c>
      <c r="C352" s="483">
        <f t="shared" si="21"/>
        <v>186371</v>
      </c>
      <c r="D352" s="484">
        <f t="shared" si="21"/>
        <v>202827</v>
      </c>
      <c r="E352" s="484">
        <f t="shared" si="21"/>
        <v>202827</v>
      </c>
      <c r="F352" s="484">
        <f t="shared" si="21"/>
        <v>202827</v>
      </c>
    </row>
    <row r="353" spans="1:6" ht="14.25" customHeight="1" thickBot="1" x14ac:dyDescent="0.3">
      <c r="A353" s="554" t="s">
        <v>303</v>
      </c>
      <c r="B353" s="483">
        <f t="shared" si="21"/>
        <v>4096</v>
      </c>
      <c r="C353" s="483">
        <f t="shared" si="21"/>
        <v>24184</v>
      </c>
      <c r="D353" s="484">
        <f t="shared" si="21"/>
        <v>4092</v>
      </c>
      <c r="E353" s="484">
        <f t="shared" si="21"/>
        <v>4092</v>
      </c>
      <c r="F353" s="484">
        <f t="shared" si="21"/>
        <v>4092</v>
      </c>
    </row>
    <row r="354" spans="1:6" ht="14.25" customHeight="1" thickBot="1" x14ac:dyDescent="0.35">
      <c r="A354" s="556" t="s">
        <v>358</v>
      </c>
      <c r="B354" s="485">
        <f>B349+B350+B351+B353</f>
        <v>934348</v>
      </c>
      <c r="C354" s="485">
        <f t="shared" ref="C354:F354" si="22">C349+C350+C351+C353</f>
        <v>678377</v>
      </c>
      <c r="D354" s="486">
        <f t="shared" si="22"/>
        <v>924606</v>
      </c>
      <c r="E354" s="486">
        <f t="shared" si="22"/>
        <v>924606</v>
      </c>
      <c r="F354" s="486">
        <f t="shared" si="22"/>
        <v>924606</v>
      </c>
    </row>
    <row r="355" spans="1:6" ht="14.25" customHeight="1" thickBot="1" x14ac:dyDescent="0.3">
      <c r="A355" s="444" t="s">
        <v>304</v>
      </c>
      <c r="B355" s="410">
        <f t="shared" ref="B355:F355" si="23">B358+B363+B370+B373+B359+B371+B360+B372</f>
        <v>14465241</v>
      </c>
      <c r="C355" s="410">
        <f t="shared" si="23"/>
        <v>16113285</v>
      </c>
      <c r="D355" s="411">
        <f t="shared" si="23"/>
        <v>15451136</v>
      </c>
      <c r="E355" s="411">
        <f t="shared" si="23"/>
        <v>15451136</v>
      </c>
      <c r="F355" s="411">
        <f t="shared" si="23"/>
        <v>15451136</v>
      </c>
    </row>
    <row r="356" spans="1:6" ht="18" customHeight="1" x14ac:dyDescent="0.25">
      <c r="A356" s="412" t="s">
        <v>324</v>
      </c>
      <c r="B356" s="483">
        <f t="shared" ref="B356:F357" si="24">SUM(B14+B46+B77+B108+B139+B170+B201+B232+B263+B294+B325)</f>
        <v>8564290</v>
      </c>
      <c r="C356" s="483">
        <f t="shared" si="24"/>
        <v>9248659</v>
      </c>
      <c r="D356" s="487">
        <f t="shared" si="24"/>
        <v>9248659</v>
      </c>
      <c r="E356" s="484">
        <f t="shared" si="24"/>
        <v>9248659</v>
      </c>
      <c r="F356" s="484">
        <f t="shared" si="24"/>
        <v>9248659</v>
      </c>
    </row>
    <row r="357" spans="1:6" ht="18" customHeight="1" thickBot="1" x14ac:dyDescent="0.3">
      <c r="A357" s="415" t="s">
        <v>325</v>
      </c>
      <c r="B357" s="483">
        <f t="shared" si="24"/>
        <v>1308162</v>
      </c>
      <c r="C357" s="483">
        <f t="shared" si="24"/>
        <v>1345227</v>
      </c>
      <c r="D357" s="487">
        <f t="shared" si="24"/>
        <v>1345227</v>
      </c>
      <c r="E357" s="484">
        <f t="shared" si="24"/>
        <v>1345227</v>
      </c>
      <c r="F357" s="484">
        <f t="shared" si="24"/>
        <v>1345227</v>
      </c>
    </row>
    <row r="358" spans="1:6" ht="17.25" customHeight="1" thickBot="1" x14ac:dyDescent="0.3">
      <c r="A358" s="488" t="s">
        <v>359</v>
      </c>
      <c r="B358" s="455">
        <f>SUM(B356:B357)</f>
        <v>9872452</v>
      </c>
      <c r="C358" s="465">
        <f>SUM(C356:C357)</f>
        <v>10593886</v>
      </c>
      <c r="D358" s="466">
        <f>SUM(D356:D357)</f>
        <v>10593886</v>
      </c>
      <c r="E358" s="470">
        <f>SUM(E356:E357)</f>
        <v>10593886</v>
      </c>
      <c r="F358" s="470">
        <f>SUM(F356:F357)</f>
        <v>10593886</v>
      </c>
    </row>
    <row r="359" spans="1:6" ht="14.25" customHeight="1" thickBot="1" x14ac:dyDescent="0.3">
      <c r="A359" s="409" t="s">
        <v>338</v>
      </c>
      <c r="B359" s="455">
        <f t="shared" ref="B359:F362" si="25">SUM(B17+B49+B80+B111+B142+B173+B204+B235+B266+B297+B328)</f>
        <v>0</v>
      </c>
      <c r="C359" s="455">
        <f t="shared" si="25"/>
        <v>631185</v>
      </c>
      <c r="D359" s="456">
        <f t="shared" si="25"/>
        <v>0</v>
      </c>
      <c r="E359" s="456">
        <f t="shared" si="25"/>
        <v>0</v>
      </c>
      <c r="F359" s="456">
        <f t="shared" si="25"/>
        <v>0</v>
      </c>
    </row>
    <row r="360" spans="1:6" ht="12.75" customHeight="1" thickBot="1" x14ac:dyDescent="0.3">
      <c r="A360" s="421" t="s">
        <v>309</v>
      </c>
      <c r="B360" s="483">
        <f t="shared" si="25"/>
        <v>0</v>
      </c>
      <c r="C360" s="483">
        <f t="shared" si="25"/>
        <v>1520</v>
      </c>
      <c r="D360" s="487">
        <f t="shared" si="25"/>
        <v>0</v>
      </c>
      <c r="E360" s="484">
        <f t="shared" si="25"/>
        <v>0</v>
      </c>
      <c r="F360" s="484">
        <f t="shared" si="25"/>
        <v>0</v>
      </c>
    </row>
    <row r="361" spans="1:6" ht="14.25" customHeight="1" x14ac:dyDescent="0.25">
      <c r="A361" s="422" t="s">
        <v>310</v>
      </c>
      <c r="B361" s="483">
        <f t="shared" si="25"/>
        <v>0</v>
      </c>
      <c r="C361" s="483">
        <f t="shared" si="25"/>
        <v>1295</v>
      </c>
      <c r="D361" s="487">
        <f t="shared" si="25"/>
        <v>0</v>
      </c>
      <c r="E361" s="484">
        <f t="shared" si="25"/>
        <v>0</v>
      </c>
      <c r="F361" s="484">
        <f t="shared" si="25"/>
        <v>0</v>
      </c>
    </row>
    <row r="362" spans="1:6" ht="12" customHeight="1" thickBot="1" x14ac:dyDescent="0.3">
      <c r="A362" s="426" t="s">
        <v>311</v>
      </c>
      <c r="B362" s="483">
        <f t="shared" si="25"/>
        <v>0</v>
      </c>
      <c r="C362" s="489">
        <f t="shared" si="25"/>
        <v>59939</v>
      </c>
      <c r="D362" s="487">
        <f t="shared" si="25"/>
        <v>0</v>
      </c>
      <c r="E362" s="484">
        <f t="shared" si="25"/>
        <v>0</v>
      </c>
      <c r="F362" s="484">
        <f t="shared" si="25"/>
        <v>0</v>
      </c>
    </row>
    <row r="363" spans="1:6" ht="17.25" customHeight="1" thickBot="1" x14ac:dyDescent="0.3">
      <c r="A363" s="418" t="s">
        <v>312</v>
      </c>
      <c r="B363" s="455">
        <f>B361+B362</f>
        <v>0</v>
      </c>
      <c r="C363" s="455">
        <f>C361+C362</f>
        <v>61234</v>
      </c>
      <c r="D363" s="466">
        <f>D361+D362</f>
        <v>0</v>
      </c>
      <c r="E363" s="470">
        <f>E361+E362</f>
        <v>0</v>
      </c>
      <c r="F363" s="470">
        <f>F361+F362</f>
        <v>0</v>
      </c>
    </row>
    <row r="364" spans="1:6" ht="12" customHeight="1" x14ac:dyDescent="0.25">
      <c r="A364" s="422" t="s">
        <v>326</v>
      </c>
      <c r="B364" s="490">
        <f t="shared" ref="B364:F365" si="26">SUM(B22+B54+B85+B116+B147+B178+B209+B240+B271+B302+B333)</f>
        <v>1232366</v>
      </c>
      <c r="C364" s="490">
        <f t="shared" si="26"/>
        <v>1283560</v>
      </c>
      <c r="D364" s="491">
        <f t="shared" si="26"/>
        <v>1306000</v>
      </c>
      <c r="E364" s="492">
        <f t="shared" si="26"/>
        <v>1306000</v>
      </c>
      <c r="F364" s="492">
        <f t="shared" si="26"/>
        <v>1306000</v>
      </c>
    </row>
    <row r="365" spans="1:6" ht="12" customHeight="1" x14ac:dyDescent="0.25">
      <c r="A365" s="404" t="s">
        <v>327</v>
      </c>
      <c r="B365" s="483">
        <f t="shared" si="26"/>
        <v>216160</v>
      </c>
      <c r="C365" s="483">
        <f t="shared" si="26"/>
        <v>216160</v>
      </c>
      <c r="D365" s="487">
        <f t="shared" si="26"/>
        <v>264503</v>
      </c>
      <c r="E365" s="493">
        <f t="shared" si="26"/>
        <v>264503</v>
      </c>
      <c r="F365" s="493">
        <f t="shared" si="26"/>
        <v>264503</v>
      </c>
    </row>
    <row r="366" spans="1:6" ht="13.5" customHeight="1" x14ac:dyDescent="0.25">
      <c r="A366" s="494" t="s">
        <v>360</v>
      </c>
      <c r="B366" s="483">
        <f>B364+B365</f>
        <v>1448526</v>
      </c>
      <c r="C366" s="483">
        <f>C364+C365</f>
        <v>1499720</v>
      </c>
      <c r="D366" s="495">
        <f t="shared" ref="D366:F366" si="27">D364+D365</f>
        <v>1570503</v>
      </c>
      <c r="E366" s="495">
        <f t="shared" si="27"/>
        <v>1570503</v>
      </c>
      <c r="F366" s="495">
        <f t="shared" si="27"/>
        <v>1570503</v>
      </c>
    </row>
    <row r="367" spans="1:6" ht="14.25" customHeight="1" x14ac:dyDescent="0.25">
      <c r="A367" s="404" t="s">
        <v>328</v>
      </c>
      <c r="B367" s="483">
        <f t="shared" ref="B367:F368" si="28">SUM(B24+B56+B87+B118+B149+B180+B211+B242+B273+B304+B335)</f>
        <v>2008199</v>
      </c>
      <c r="C367" s="483">
        <f t="shared" si="28"/>
        <v>2187126</v>
      </c>
      <c r="D367" s="487">
        <f t="shared" si="28"/>
        <v>2187170</v>
      </c>
      <c r="E367" s="493">
        <f t="shared" si="28"/>
        <v>2187170</v>
      </c>
      <c r="F367" s="493">
        <f t="shared" si="28"/>
        <v>2187170</v>
      </c>
    </row>
    <row r="368" spans="1:6" ht="14.25" customHeight="1" thickBot="1" x14ac:dyDescent="0.3">
      <c r="A368" s="431" t="s">
        <v>329</v>
      </c>
      <c r="B368" s="496">
        <f t="shared" si="28"/>
        <v>87000</v>
      </c>
      <c r="C368" s="496">
        <f t="shared" si="28"/>
        <v>88050</v>
      </c>
      <c r="D368" s="497">
        <f t="shared" si="28"/>
        <v>93300</v>
      </c>
      <c r="E368" s="498">
        <f t="shared" si="28"/>
        <v>93300</v>
      </c>
      <c r="F368" s="497">
        <f t="shared" si="28"/>
        <v>93300</v>
      </c>
    </row>
    <row r="369" spans="1:6" ht="14.25" customHeight="1" thickBot="1" x14ac:dyDescent="0.3">
      <c r="A369" s="499" t="s">
        <v>361</v>
      </c>
      <c r="B369" s="496">
        <f>B367+B368</f>
        <v>2095199</v>
      </c>
      <c r="C369" s="496">
        <f t="shared" ref="C369:F369" si="29">C367+C368</f>
        <v>2275176</v>
      </c>
      <c r="D369" s="500">
        <f t="shared" si="29"/>
        <v>2280470</v>
      </c>
      <c r="E369" s="500">
        <f t="shared" si="29"/>
        <v>2280470</v>
      </c>
      <c r="F369" s="500">
        <f t="shared" si="29"/>
        <v>2280470</v>
      </c>
    </row>
    <row r="370" spans="1:6" ht="14.25" customHeight="1" thickBot="1" x14ac:dyDescent="0.3">
      <c r="A370" s="501" t="s">
        <v>317</v>
      </c>
      <c r="B370" s="452">
        <f>SUM(B364+B365+B367+B368)</f>
        <v>3543725</v>
      </c>
      <c r="C370" s="452">
        <f>SUM(C364+C365+C367+C368)</f>
        <v>3774896</v>
      </c>
      <c r="D370" s="454">
        <f>SUM(D364+D365+D367+D368)</f>
        <v>3850973</v>
      </c>
      <c r="E370" s="502">
        <f>SUM(E364+E365+E367+E368)</f>
        <v>3850973</v>
      </c>
      <c r="F370" s="502">
        <f>SUM(F364+F365+F367+F368)</f>
        <v>3850973</v>
      </c>
    </row>
    <row r="371" spans="1:6" ht="13.5" customHeight="1" thickBot="1" x14ac:dyDescent="0.3">
      <c r="A371" s="432" t="s">
        <v>318</v>
      </c>
      <c r="B371" s="503">
        <f t="shared" ref="B371:F374" si="30">SUM(B27+B59+B90+B121+B152+B183+B214+B245+B276+B307+B338)</f>
        <v>186371</v>
      </c>
      <c r="C371" s="503">
        <f t="shared" si="30"/>
        <v>186371</v>
      </c>
      <c r="D371" s="504">
        <f t="shared" si="30"/>
        <v>202827</v>
      </c>
      <c r="E371" s="504">
        <f t="shared" si="30"/>
        <v>202827</v>
      </c>
      <c r="F371" s="504">
        <f t="shared" si="30"/>
        <v>202827</v>
      </c>
    </row>
    <row r="372" spans="1:6" ht="12.75" customHeight="1" thickBot="1" x14ac:dyDescent="0.3">
      <c r="A372" s="432" t="s">
        <v>319</v>
      </c>
      <c r="B372" s="503">
        <f t="shared" si="30"/>
        <v>862693</v>
      </c>
      <c r="C372" s="503">
        <f t="shared" si="30"/>
        <v>862693</v>
      </c>
      <c r="D372" s="504">
        <f t="shared" si="30"/>
        <v>803450</v>
      </c>
      <c r="E372" s="504">
        <f t="shared" si="30"/>
        <v>803450</v>
      </c>
      <c r="F372" s="504">
        <f t="shared" si="30"/>
        <v>803450</v>
      </c>
    </row>
    <row r="373" spans="1:6" ht="13.5" customHeight="1" thickBot="1" x14ac:dyDescent="0.3">
      <c r="A373" s="421" t="s">
        <v>320</v>
      </c>
      <c r="B373" s="496">
        <f t="shared" si="30"/>
        <v>0</v>
      </c>
      <c r="C373" s="496">
        <f t="shared" si="30"/>
        <v>1500</v>
      </c>
      <c r="D373" s="497">
        <f t="shared" si="30"/>
        <v>0</v>
      </c>
      <c r="E373" s="505">
        <f t="shared" si="30"/>
        <v>0</v>
      </c>
      <c r="F373" s="505">
        <f t="shared" si="30"/>
        <v>0</v>
      </c>
    </row>
    <row r="374" spans="1:6" ht="13.5" customHeight="1" thickBot="1" x14ac:dyDescent="0.3">
      <c r="A374" s="438" t="s">
        <v>362</v>
      </c>
      <c r="B374" s="496">
        <f t="shared" si="30"/>
        <v>0</v>
      </c>
      <c r="C374" s="496">
        <f t="shared" si="30"/>
        <v>0</v>
      </c>
      <c r="D374" s="497">
        <f t="shared" si="30"/>
        <v>0</v>
      </c>
      <c r="E374" s="505">
        <f t="shared" si="30"/>
        <v>0</v>
      </c>
      <c r="F374" s="505">
        <f t="shared" si="30"/>
        <v>0</v>
      </c>
    </row>
    <row r="375" spans="1:6" ht="15.75" customHeight="1" x14ac:dyDescent="0.3">
      <c r="D375" s="283"/>
      <c r="E375" s="283"/>
      <c r="F375" s="283"/>
    </row>
    <row r="376" spans="1:6" ht="13.5" customHeight="1" x14ac:dyDescent="0.3"/>
    <row r="377" spans="1:6" ht="18.600000000000001" customHeight="1" x14ac:dyDescent="0.35">
      <c r="A377" s="441" t="s">
        <v>335</v>
      </c>
      <c r="B377" s="385"/>
      <c r="C377" s="385"/>
      <c r="D377" s="385"/>
      <c r="E377" s="385"/>
      <c r="F377" s="386" t="s">
        <v>363</v>
      </c>
    </row>
    <row r="378" spans="1:6" ht="18" customHeight="1" thickBot="1" x14ac:dyDescent="0.35">
      <c r="B378" s="388" t="s">
        <v>263</v>
      </c>
      <c r="F378" s="442" t="s">
        <v>290</v>
      </c>
    </row>
    <row r="379" spans="1:6" ht="15.75" customHeight="1" thickBot="1" x14ac:dyDescent="0.3">
      <c r="B379" s="644" t="s">
        <v>98</v>
      </c>
      <c r="C379" s="645"/>
      <c r="D379" s="645"/>
      <c r="E379" s="645"/>
      <c r="F379" s="646"/>
    </row>
    <row r="380" spans="1:6" ht="15.6" customHeight="1" x14ac:dyDescent="0.25">
      <c r="A380" s="390" t="s">
        <v>292</v>
      </c>
      <c r="B380" s="391" t="s">
        <v>293</v>
      </c>
      <c r="C380" s="392" t="s">
        <v>294</v>
      </c>
      <c r="D380" s="393" t="s">
        <v>295</v>
      </c>
      <c r="E380" s="394" t="s">
        <v>296</v>
      </c>
      <c r="F380" s="393" t="s">
        <v>297</v>
      </c>
    </row>
    <row r="381" spans="1:6" ht="13.5" customHeight="1" thickBot="1" x14ac:dyDescent="0.35">
      <c r="A381" s="395"/>
      <c r="B381" s="396">
        <v>2020</v>
      </c>
      <c r="C381" s="397">
        <v>2020</v>
      </c>
      <c r="D381" s="398">
        <v>2021</v>
      </c>
      <c r="E381" s="399">
        <v>2022</v>
      </c>
      <c r="F381" s="400">
        <v>2023</v>
      </c>
    </row>
    <row r="382" spans="1:6" ht="14.45" customHeight="1" x14ac:dyDescent="0.25">
      <c r="A382" s="401" t="s">
        <v>298</v>
      </c>
      <c r="B382" s="402">
        <f>SUM(B383:B387)</f>
        <v>1267714</v>
      </c>
      <c r="C382" s="461">
        <f>SUM(C383:C387)</f>
        <v>1095021</v>
      </c>
      <c r="D382" s="481">
        <f>SUM(D383:D387)</f>
        <v>1633866</v>
      </c>
      <c r="E382" s="481">
        <f>SUM(E383:E387)</f>
        <v>1633866</v>
      </c>
      <c r="F382" s="481">
        <f>SUM(F383:F387)</f>
        <v>1633866</v>
      </c>
    </row>
    <row r="383" spans="1:6" ht="13.15" customHeight="1" x14ac:dyDescent="0.25">
      <c r="A383" s="404" t="s">
        <v>364</v>
      </c>
      <c r="B383" s="506">
        <v>544800</v>
      </c>
      <c r="C383" s="506">
        <f>209448+191852</f>
        <v>401300</v>
      </c>
      <c r="D383" s="507">
        <v>710400</v>
      </c>
      <c r="E383" s="507">
        <v>710400</v>
      </c>
      <c r="F383" s="507">
        <v>710400</v>
      </c>
    </row>
    <row r="384" spans="1:6" ht="12" customHeight="1" x14ac:dyDescent="0.25">
      <c r="A384" s="404" t="s">
        <v>300</v>
      </c>
      <c r="B384" s="506">
        <v>222880</v>
      </c>
      <c r="C384" s="506">
        <f>42480+150400</f>
        <v>192880</v>
      </c>
      <c r="D384" s="507">
        <v>360516</v>
      </c>
      <c r="E384" s="507">
        <v>360516</v>
      </c>
      <c r="F384" s="507">
        <v>360516</v>
      </c>
    </row>
    <row r="385" spans="1:6" ht="11.45" customHeight="1" x14ac:dyDescent="0.25">
      <c r="A385" s="404" t="s">
        <v>301</v>
      </c>
      <c r="B385" s="506">
        <v>47502</v>
      </c>
      <c r="C385" s="506">
        <f>23263+22239</f>
        <v>45502</v>
      </c>
      <c r="D385" s="507">
        <v>0</v>
      </c>
      <c r="E385" s="507">
        <v>0</v>
      </c>
      <c r="F385" s="507">
        <v>0</v>
      </c>
    </row>
    <row r="386" spans="1:6" ht="13.5" customHeight="1" x14ac:dyDescent="0.25">
      <c r="A386" s="553" t="s">
        <v>302</v>
      </c>
      <c r="B386" s="506">
        <v>452382</v>
      </c>
      <c r="C386" s="506">
        <f>151723+300659</f>
        <v>452382</v>
      </c>
      <c r="D386" s="507">
        <v>562800</v>
      </c>
      <c r="E386" s="507">
        <v>562800</v>
      </c>
      <c r="F386" s="507">
        <v>562800</v>
      </c>
    </row>
    <row r="387" spans="1:6" ht="14.25" customHeight="1" thickBot="1" x14ac:dyDescent="0.3">
      <c r="A387" s="554" t="s">
        <v>303</v>
      </c>
      <c r="B387" s="496">
        <v>150</v>
      </c>
      <c r="C387" s="496">
        <v>2957</v>
      </c>
      <c r="D387" s="497">
        <v>150</v>
      </c>
      <c r="E387" s="497">
        <v>150</v>
      </c>
      <c r="F387" s="497">
        <v>150</v>
      </c>
    </row>
    <row r="388" spans="1:6" ht="12" customHeight="1" thickBot="1" x14ac:dyDescent="0.35">
      <c r="A388" s="556" t="s">
        <v>358</v>
      </c>
      <c r="B388" s="496">
        <f>B383+B384+B385+B387</f>
        <v>815332</v>
      </c>
      <c r="C388" s="496">
        <f t="shared" ref="C388:F388" si="31">C383+C384+C385+C387</f>
        <v>642639</v>
      </c>
      <c r="D388" s="498">
        <f t="shared" si="31"/>
        <v>1071066</v>
      </c>
      <c r="E388" s="498">
        <f t="shared" si="31"/>
        <v>1071066</v>
      </c>
      <c r="F388" s="498">
        <f t="shared" si="31"/>
        <v>1071066</v>
      </c>
    </row>
    <row r="389" spans="1:6" ht="14.45" customHeight="1" thickBot="1" x14ac:dyDescent="0.3">
      <c r="A389" s="444" t="s">
        <v>304</v>
      </c>
      <c r="B389" s="410">
        <f>B392+B397+B406+B393+B394+B405+B407</f>
        <v>8862485</v>
      </c>
      <c r="C389" s="410">
        <f>C392+C397+C406+C393+C394+C405+C407</f>
        <v>8773152</v>
      </c>
      <c r="D389" s="411">
        <f t="shared" ref="D389:F389" si="32">D392+D397+D406+D393+D394+D405+D407</f>
        <v>9413137</v>
      </c>
      <c r="E389" s="411">
        <f t="shared" si="32"/>
        <v>9413137</v>
      </c>
      <c r="F389" s="411">
        <f t="shared" si="32"/>
        <v>9413137</v>
      </c>
    </row>
    <row r="390" spans="1:6" ht="12" customHeight="1" x14ac:dyDescent="0.25">
      <c r="A390" s="412" t="s">
        <v>365</v>
      </c>
      <c r="B390" s="490">
        <v>0</v>
      </c>
      <c r="C390" s="508">
        <v>0</v>
      </c>
      <c r="D390" s="509"/>
      <c r="E390" s="509"/>
      <c r="F390" s="509"/>
    </row>
    <row r="391" spans="1:6" ht="12" customHeight="1" thickBot="1" x14ac:dyDescent="0.3">
      <c r="A391" s="415" t="s">
        <v>366</v>
      </c>
      <c r="B391" s="510">
        <v>0</v>
      </c>
      <c r="C391" s="510">
        <v>0</v>
      </c>
      <c r="D391" s="511"/>
      <c r="E391" s="511"/>
      <c r="F391" s="511"/>
    </row>
    <row r="392" spans="1:6" ht="12" customHeight="1" thickBot="1" x14ac:dyDescent="0.3">
      <c r="A392" s="418" t="s">
        <v>359</v>
      </c>
      <c r="B392" s="410">
        <f>SUM(B390:B391)</f>
        <v>0</v>
      </c>
      <c r="C392" s="410">
        <f>SUM(C390:C391)</f>
        <v>0</v>
      </c>
      <c r="D392" s="419">
        <f>SUM(D390:D391)</f>
        <v>0</v>
      </c>
      <c r="E392" s="512">
        <f>SUM(E390:E391)</f>
        <v>0</v>
      </c>
      <c r="F392" s="411">
        <f>SUM(F390:F391)</f>
        <v>0</v>
      </c>
    </row>
    <row r="393" spans="1:6" ht="12.6" customHeight="1" thickBot="1" x14ac:dyDescent="0.3">
      <c r="A393" s="409" t="s">
        <v>338</v>
      </c>
      <c r="B393" s="433">
        <v>170517</v>
      </c>
      <c r="C393" s="433">
        <f>34009+135264</f>
        <v>169273</v>
      </c>
      <c r="D393" s="420">
        <v>169270</v>
      </c>
      <c r="E393" s="411">
        <v>169270</v>
      </c>
      <c r="F393" s="411">
        <v>169270</v>
      </c>
    </row>
    <row r="394" spans="1:6" ht="13.5" customHeight="1" thickBot="1" x14ac:dyDescent="0.3">
      <c r="A394" s="421" t="s">
        <v>309</v>
      </c>
      <c r="B394" s="433">
        <v>0</v>
      </c>
      <c r="C394" s="433">
        <v>0</v>
      </c>
      <c r="D394" s="420">
        <v>0</v>
      </c>
      <c r="E394" s="513">
        <v>0</v>
      </c>
      <c r="F394" s="420">
        <v>0</v>
      </c>
    </row>
    <row r="395" spans="1:6" ht="12.75" customHeight="1" x14ac:dyDescent="0.3">
      <c r="A395" s="514" t="s">
        <v>367</v>
      </c>
      <c r="B395" s="490">
        <v>0</v>
      </c>
      <c r="C395" s="490">
        <v>0</v>
      </c>
      <c r="D395" s="509">
        <v>0</v>
      </c>
      <c r="E395" s="515">
        <v>0</v>
      </c>
      <c r="F395" s="509">
        <v>0</v>
      </c>
    </row>
    <row r="396" spans="1:6" ht="12" customHeight="1" thickBot="1" x14ac:dyDescent="0.3">
      <c r="A396" s="516" t="s">
        <v>368</v>
      </c>
      <c r="B396" s="510">
        <v>0</v>
      </c>
      <c r="C396" s="510">
        <v>0</v>
      </c>
      <c r="D396" s="517">
        <v>0</v>
      </c>
      <c r="E396" s="518">
        <v>0</v>
      </c>
      <c r="F396" s="517">
        <v>0</v>
      </c>
    </row>
    <row r="397" spans="1:6" ht="12" customHeight="1" thickBot="1" x14ac:dyDescent="0.3">
      <c r="A397" s="418" t="s">
        <v>312</v>
      </c>
      <c r="B397" s="410">
        <f>B395+B396</f>
        <v>0</v>
      </c>
      <c r="C397" s="410">
        <f>C395+C396</f>
        <v>0</v>
      </c>
      <c r="D397" s="419">
        <f>D395+D396</f>
        <v>0</v>
      </c>
      <c r="E397" s="411">
        <v>0</v>
      </c>
      <c r="F397" s="419">
        <v>0</v>
      </c>
    </row>
    <row r="398" spans="1:6" ht="15" customHeight="1" x14ac:dyDescent="0.25">
      <c r="A398" s="422" t="s">
        <v>326</v>
      </c>
      <c r="B398" s="490">
        <v>974351</v>
      </c>
      <c r="C398" s="490">
        <v>976274</v>
      </c>
      <c r="D398" s="491">
        <v>1045561</v>
      </c>
      <c r="E398" s="491">
        <v>1045561</v>
      </c>
      <c r="F398" s="491">
        <v>1045561</v>
      </c>
    </row>
    <row r="399" spans="1:6" ht="14.25" customHeight="1" x14ac:dyDescent="0.25">
      <c r="A399" s="404" t="s">
        <v>327</v>
      </c>
      <c r="B399" s="506">
        <v>110250</v>
      </c>
      <c r="C399" s="506">
        <v>110250</v>
      </c>
      <c r="D399" s="519">
        <v>122820</v>
      </c>
      <c r="E399" s="519">
        <v>122820</v>
      </c>
      <c r="F399" s="519">
        <v>122820</v>
      </c>
    </row>
    <row r="400" spans="1:6" ht="13.5" customHeight="1" x14ac:dyDescent="0.25">
      <c r="A400" s="404" t="s">
        <v>369</v>
      </c>
      <c r="B400" s="506">
        <v>5603917</v>
      </c>
      <c r="C400" s="506">
        <v>5628763</v>
      </c>
      <c r="D400" s="507">
        <v>5992649</v>
      </c>
      <c r="E400" s="507">
        <v>5992649</v>
      </c>
      <c r="F400" s="507">
        <v>5992649</v>
      </c>
    </row>
    <row r="401" spans="1:7" ht="15.75" customHeight="1" thickBot="1" x14ac:dyDescent="0.3">
      <c r="A401" s="431" t="s">
        <v>370</v>
      </c>
      <c r="B401" s="510">
        <v>705088</v>
      </c>
      <c r="C401" s="510">
        <v>720657</v>
      </c>
      <c r="D401" s="520">
        <f>930657+300000+34500</f>
        <v>1265157</v>
      </c>
      <c r="E401" s="520">
        <f t="shared" ref="E401:F401" si="33">930657+300000+34500</f>
        <v>1265157</v>
      </c>
      <c r="F401" s="520">
        <f t="shared" si="33"/>
        <v>1265157</v>
      </c>
    </row>
    <row r="402" spans="1:7" ht="15.75" customHeight="1" x14ac:dyDescent="0.25">
      <c r="A402" s="521" t="s">
        <v>371</v>
      </c>
      <c r="B402" s="490">
        <f>B398+B399+B400+B401</f>
        <v>7393606</v>
      </c>
      <c r="C402" s="490">
        <f t="shared" ref="C402:F402" si="34">C398+C399+C400+C401</f>
        <v>7435944</v>
      </c>
      <c r="D402" s="522">
        <f t="shared" si="34"/>
        <v>8426187</v>
      </c>
      <c r="E402" s="522">
        <f t="shared" si="34"/>
        <v>8426187</v>
      </c>
      <c r="F402" s="522">
        <f t="shared" si="34"/>
        <v>8426187</v>
      </c>
    </row>
    <row r="403" spans="1:7" ht="13.15" customHeight="1" x14ac:dyDescent="0.25">
      <c r="A403" s="523" t="s">
        <v>372</v>
      </c>
      <c r="B403" s="483">
        <v>515814</v>
      </c>
      <c r="C403" s="483">
        <f>515814-118605</f>
        <v>397209</v>
      </c>
      <c r="D403" s="493">
        <v>0</v>
      </c>
      <c r="E403" s="493">
        <v>0</v>
      </c>
      <c r="F403" s="493">
        <v>0</v>
      </c>
    </row>
    <row r="404" spans="1:7" ht="12.75" customHeight="1" thickBot="1" x14ac:dyDescent="0.3">
      <c r="A404" s="431" t="s">
        <v>373</v>
      </c>
      <c r="B404" s="510">
        <v>75286</v>
      </c>
      <c r="C404" s="510">
        <v>63464</v>
      </c>
      <c r="D404" s="511">
        <v>0</v>
      </c>
      <c r="E404" s="511">
        <v>0</v>
      </c>
      <c r="F404" s="511">
        <v>0</v>
      </c>
    </row>
    <row r="405" spans="1:7" ht="14.25" customHeight="1" thickBot="1" x14ac:dyDescent="0.3">
      <c r="A405" s="501" t="s">
        <v>317</v>
      </c>
      <c r="B405" s="457">
        <f>B398+B399+B400+B401+B403+B404</f>
        <v>7984706</v>
      </c>
      <c r="C405" s="457">
        <f>C398+C399+C400+C401+C403+C404</f>
        <v>7896617</v>
      </c>
      <c r="D405" s="458">
        <f>D398+D399+D400+D401+D403+D404</f>
        <v>8426187</v>
      </c>
      <c r="E405" s="524">
        <f>E398+E399+E400+E401+E403+E404</f>
        <v>8426187</v>
      </c>
      <c r="F405" s="456">
        <f>F398+F399+F400+F401+F403+F404</f>
        <v>8426187</v>
      </c>
      <c r="G405" s="525"/>
    </row>
    <row r="406" spans="1:7" ht="15.75" customHeight="1" thickBot="1" x14ac:dyDescent="0.3">
      <c r="A406" s="432" t="s">
        <v>318</v>
      </c>
      <c r="B406" s="457">
        <v>452382</v>
      </c>
      <c r="C406" s="457">
        <v>452382</v>
      </c>
      <c r="D406" s="458">
        <v>562800</v>
      </c>
      <c r="E406" s="458">
        <v>562800</v>
      </c>
      <c r="F406" s="458">
        <v>562800</v>
      </c>
    </row>
    <row r="407" spans="1:7" ht="13.9" customHeight="1" thickBot="1" x14ac:dyDescent="0.3">
      <c r="A407" s="432" t="s">
        <v>319</v>
      </c>
      <c r="B407" s="457">
        <v>254880</v>
      </c>
      <c r="C407" s="457">
        <v>254880</v>
      </c>
      <c r="D407" s="458">
        <v>254880</v>
      </c>
      <c r="E407" s="458">
        <v>254880</v>
      </c>
      <c r="F407" s="458">
        <v>254880</v>
      </c>
    </row>
    <row r="408" spans="1:7" ht="12.6" customHeight="1" thickBot="1" x14ac:dyDescent="0.3">
      <c r="A408" s="409" t="s">
        <v>320</v>
      </c>
      <c r="B408" s="455">
        <v>0</v>
      </c>
      <c r="C408" s="455"/>
      <c r="D408" s="466">
        <v>0</v>
      </c>
      <c r="E408" s="456">
        <v>0</v>
      </c>
      <c r="F408" s="466">
        <v>0</v>
      </c>
    </row>
    <row r="409" spans="1:7" ht="14.25" customHeight="1" thickBot="1" x14ac:dyDescent="0.3">
      <c r="A409" s="438" t="s">
        <v>362</v>
      </c>
      <c r="B409" s="410">
        <v>0</v>
      </c>
      <c r="C409" s="410">
        <v>27500</v>
      </c>
      <c r="D409" s="419">
        <v>32000</v>
      </c>
      <c r="E409" s="411">
        <v>0</v>
      </c>
      <c r="F409" s="419">
        <v>0</v>
      </c>
    </row>
    <row r="410" spans="1:7" ht="13.5" customHeight="1" x14ac:dyDescent="0.3">
      <c r="A410" s="526"/>
      <c r="B410" s="527"/>
      <c r="C410" s="528"/>
      <c r="D410" s="527"/>
      <c r="E410" s="527"/>
      <c r="F410" s="527"/>
    </row>
    <row r="411" spans="1:7" ht="13.5" customHeight="1" x14ac:dyDescent="0.3">
      <c r="A411" s="526"/>
      <c r="B411" s="527"/>
      <c r="C411" s="527"/>
    </row>
    <row r="412" spans="1:7" ht="20.100000000000001" customHeight="1" x14ac:dyDescent="0.35">
      <c r="A412" s="441" t="s">
        <v>350</v>
      </c>
      <c r="B412" s="385"/>
      <c r="C412" s="385"/>
      <c r="D412" s="385"/>
      <c r="E412" s="385"/>
      <c r="F412" s="386" t="s">
        <v>374</v>
      </c>
    </row>
    <row r="413" spans="1:7" ht="18" customHeight="1" thickBot="1" x14ac:dyDescent="0.35">
      <c r="B413" s="388" t="s">
        <v>263</v>
      </c>
      <c r="F413" s="442" t="s">
        <v>290</v>
      </c>
    </row>
    <row r="414" spans="1:7" ht="17.25" customHeight="1" thickBot="1" x14ac:dyDescent="0.3">
      <c r="B414" s="647" t="s">
        <v>375</v>
      </c>
      <c r="C414" s="648"/>
      <c r="D414" s="648"/>
      <c r="E414" s="648"/>
      <c r="F414" s="649"/>
    </row>
    <row r="415" spans="1:7" ht="16.149999999999999" customHeight="1" x14ac:dyDescent="0.25">
      <c r="A415" s="390" t="s">
        <v>292</v>
      </c>
      <c r="B415" s="391" t="s">
        <v>293</v>
      </c>
      <c r="C415" s="392" t="s">
        <v>294</v>
      </c>
      <c r="D415" s="393" t="s">
        <v>295</v>
      </c>
      <c r="E415" s="394" t="s">
        <v>296</v>
      </c>
      <c r="F415" s="393" t="s">
        <v>297</v>
      </c>
    </row>
    <row r="416" spans="1:7" ht="15.75" customHeight="1" thickBot="1" x14ac:dyDescent="0.35">
      <c r="A416" s="395"/>
      <c r="B416" s="396">
        <v>2020</v>
      </c>
      <c r="C416" s="397">
        <v>2020</v>
      </c>
      <c r="D416" s="398">
        <v>2021</v>
      </c>
      <c r="E416" s="399">
        <v>2022</v>
      </c>
      <c r="F416" s="400">
        <v>2023</v>
      </c>
    </row>
    <row r="417" spans="1:7" ht="17.25" customHeight="1" x14ac:dyDescent="0.25">
      <c r="A417" s="401" t="s">
        <v>298</v>
      </c>
      <c r="B417" s="461">
        <f t="shared" ref="B417:F422" si="35">SUM(B348+B382)</f>
        <v>2388433</v>
      </c>
      <c r="C417" s="402">
        <f t="shared" si="35"/>
        <v>1959769</v>
      </c>
      <c r="D417" s="462">
        <f t="shared" si="35"/>
        <v>2761299</v>
      </c>
      <c r="E417" s="462">
        <f t="shared" si="35"/>
        <v>2761299</v>
      </c>
      <c r="F417" s="462">
        <f t="shared" si="35"/>
        <v>2761299</v>
      </c>
      <c r="G417" s="283"/>
    </row>
    <row r="418" spans="1:7" ht="13.9" customHeight="1" x14ac:dyDescent="0.25">
      <c r="A418" s="404" t="s">
        <v>299</v>
      </c>
      <c r="B418" s="489">
        <f t="shared" si="35"/>
        <v>1014200</v>
      </c>
      <c r="C418" s="483">
        <f t="shared" si="35"/>
        <v>732868</v>
      </c>
      <c r="D418" s="487">
        <f t="shared" si="35"/>
        <v>1175320</v>
      </c>
      <c r="E418" s="484">
        <f t="shared" si="35"/>
        <v>1175320</v>
      </c>
      <c r="F418" s="484">
        <f t="shared" si="35"/>
        <v>1175320</v>
      </c>
    </row>
    <row r="419" spans="1:7" ht="15" customHeight="1" x14ac:dyDescent="0.25">
      <c r="A419" s="404" t="s">
        <v>300</v>
      </c>
      <c r="B419" s="489">
        <f t="shared" si="35"/>
        <v>575612</v>
      </c>
      <c r="C419" s="483">
        <f t="shared" si="35"/>
        <v>416538</v>
      </c>
      <c r="D419" s="487">
        <f t="shared" si="35"/>
        <v>712599</v>
      </c>
      <c r="E419" s="484">
        <f t="shared" si="35"/>
        <v>712599</v>
      </c>
      <c r="F419" s="484">
        <f t="shared" si="35"/>
        <v>712599</v>
      </c>
    </row>
    <row r="420" spans="1:7" ht="15.6" customHeight="1" x14ac:dyDescent="0.25">
      <c r="A420" s="404" t="s">
        <v>301</v>
      </c>
      <c r="B420" s="489">
        <f t="shared" si="35"/>
        <v>155622</v>
      </c>
      <c r="C420" s="483">
        <f t="shared" si="35"/>
        <v>144469</v>
      </c>
      <c r="D420" s="487">
        <f t="shared" si="35"/>
        <v>103511</v>
      </c>
      <c r="E420" s="484">
        <f t="shared" si="35"/>
        <v>103511</v>
      </c>
      <c r="F420" s="484">
        <f t="shared" si="35"/>
        <v>103511</v>
      </c>
    </row>
    <row r="421" spans="1:7" ht="15.6" customHeight="1" x14ac:dyDescent="0.25">
      <c r="A421" s="553" t="s">
        <v>302</v>
      </c>
      <c r="B421" s="489">
        <f t="shared" si="35"/>
        <v>638753</v>
      </c>
      <c r="C421" s="483">
        <f t="shared" si="35"/>
        <v>638753</v>
      </c>
      <c r="D421" s="487">
        <f t="shared" si="35"/>
        <v>765627</v>
      </c>
      <c r="E421" s="487">
        <f t="shared" si="35"/>
        <v>765627</v>
      </c>
      <c r="F421" s="487">
        <f t="shared" si="35"/>
        <v>765627</v>
      </c>
    </row>
    <row r="422" spans="1:7" ht="13.5" customHeight="1" thickBot="1" x14ac:dyDescent="0.3">
      <c r="A422" s="554" t="s">
        <v>303</v>
      </c>
      <c r="B422" s="557">
        <f t="shared" si="35"/>
        <v>4246</v>
      </c>
      <c r="C422" s="510">
        <f t="shared" si="35"/>
        <v>27141</v>
      </c>
      <c r="D422" s="529">
        <f t="shared" si="35"/>
        <v>4242</v>
      </c>
      <c r="E422" s="530">
        <f t="shared" si="35"/>
        <v>4242</v>
      </c>
      <c r="F422" s="530">
        <f t="shared" si="35"/>
        <v>4242</v>
      </c>
    </row>
    <row r="423" spans="1:7" ht="15.75" customHeight="1" thickBot="1" x14ac:dyDescent="0.3">
      <c r="A423" s="444" t="s">
        <v>304</v>
      </c>
      <c r="B423" s="439">
        <f t="shared" ref="B423:F433" si="36">SUM(B355+B389)</f>
        <v>23327726</v>
      </c>
      <c r="C423" s="439">
        <f t="shared" si="36"/>
        <v>24886437</v>
      </c>
      <c r="D423" s="419">
        <f t="shared" si="36"/>
        <v>24864273</v>
      </c>
      <c r="E423" s="419">
        <f t="shared" si="36"/>
        <v>24864273</v>
      </c>
      <c r="F423" s="419">
        <f t="shared" si="36"/>
        <v>24864273</v>
      </c>
    </row>
    <row r="424" spans="1:7" ht="14.25" customHeight="1" x14ac:dyDescent="0.25">
      <c r="A424" s="412" t="s">
        <v>324</v>
      </c>
      <c r="B424" s="489">
        <f t="shared" si="36"/>
        <v>8564290</v>
      </c>
      <c r="C424" s="483">
        <f t="shared" si="36"/>
        <v>9248659</v>
      </c>
      <c r="D424" s="487">
        <f t="shared" si="36"/>
        <v>9248659</v>
      </c>
      <c r="E424" s="484">
        <f t="shared" si="36"/>
        <v>9248659</v>
      </c>
      <c r="F424" s="484">
        <f t="shared" si="36"/>
        <v>9248659</v>
      </c>
    </row>
    <row r="425" spans="1:7" ht="14.25" customHeight="1" thickBot="1" x14ac:dyDescent="0.3">
      <c r="A425" s="415" t="s">
        <v>325</v>
      </c>
      <c r="B425" s="532">
        <f t="shared" si="36"/>
        <v>1308162</v>
      </c>
      <c r="C425" s="485">
        <f t="shared" si="36"/>
        <v>1345227</v>
      </c>
      <c r="D425" s="529">
        <f t="shared" si="36"/>
        <v>1345227</v>
      </c>
      <c r="E425" s="530">
        <f t="shared" si="36"/>
        <v>1345227</v>
      </c>
      <c r="F425" s="530">
        <f t="shared" si="36"/>
        <v>1345227</v>
      </c>
    </row>
    <row r="426" spans="1:7" ht="17.25" customHeight="1" thickBot="1" x14ac:dyDescent="0.3">
      <c r="A426" s="418" t="s">
        <v>359</v>
      </c>
      <c r="B426" s="439">
        <f t="shared" si="36"/>
        <v>9872452</v>
      </c>
      <c r="C426" s="410">
        <f t="shared" si="36"/>
        <v>10593886</v>
      </c>
      <c r="D426" s="419">
        <f t="shared" si="36"/>
        <v>10593886</v>
      </c>
      <c r="E426" s="429">
        <f t="shared" si="36"/>
        <v>10593886</v>
      </c>
      <c r="F426" s="429">
        <f t="shared" si="36"/>
        <v>10593886</v>
      </c>
    </row>
    <row r="427" spans="1:7" ht="14.25" customHeight="1" thickBot="1" x14ac:dyDescent="0.3">
      <c r="A427" s="531" t="s">
        <v>338</v>
      </c>
      <c r="B427" s="439">
        <f t="shared" si="36"/>
        <v>170517</v>
      </c>
      <c r="C427" s="410">
        <f t="shared" si="36"/>
        <v>800458</v>
      </c>
      <c r="D427" s="419">
        <f t="shared" si="36"/>
        <v>169270</v>
      </c>
      <c r="E427" s="419">
        <f t="shared" si="36"/>
        <v>169270</v>
      </c>
      <c r="F427" s="419">
        <f t="shared" si="36"/>
        <v>169270</v>
      </c>
    </row>
    <row r="428" spans="1:7" ht="14.25" customHeight="1" thickBot="1" x14ac:dyDescent="0.3">
      <c r="A428" s="421" t="s">
        <v>309</v>
      </c>
      <c r="B428" s="489">
        <f t="shared" si="36"/>
        <v>0</v>
      </c>
      <c r="C428" s="483">
        <f t="shared" si="36"/>
        <v>1520</v>
      </c>
      <c r="D428" s="487">
        <f t="shared" si="36"/>
        <v>0</v>
      </c>
      <c r="E428" s="484">
        <f t="shared" si="36"/>
        <v>0</v>
      </c>
      <c r="F428" s="484">
        <f t="shared" si="36"/>
        <v>0</v>
      </c>
    </row>
    <row r="429" spans="1:7" ht="15" customHeight="1" x14ac:dyDescent="0.25">
      <c r="A429" s="422" t="s">
        <v>310</v>
      </c>
      <c r="B429" s="489">
        <f t="shared" si="36"/>
        <v>0</v>
      </c>
      <c r="C429" s="483">
        <f t="shared" si="36"/>
        <v>1295</v>
      </c>
      <c r="D429" s="487">
        <f t="shared" si="36"/>
        <v>0</v>
      </c>
      <c r="E429" s="484">
        <f t="shared" si="36"/>
        <v>0</v>
      </c>
      <c r="F429" s="484">
        <f t="shared" si="36"/>
        <v>0</v>
      </c>
    </row>
    <row r="430" spans="1:7" ht="15" customHeight="1" thickBot="1" x14ac:dyDescent="0.3">
      <c r="A430" s="426" t="s">
        <v>311</v>
      </c>
      <c r="B430" s="532">
        <f>SUM(B362+B396)</f>
        <v>0</v>
      </c>
      <c r="C430" s="532">
        <f>SUM(C362)</f>
        <v>59939</v>
      </c>
      <c r="D430" s="529">
        <f t="shared" si="36"/>
        <v>0</v>
      </c>
      <c r="E430" s="530">
        <f t="shared" si="36"/>
        <v>0</v>
      </c>
      <c r="F430" s="530">
        <f t="shared" si="36"/>
        <v>0</v>
      </c>
    </row>
    <row r="431" spans="1:7" ht="15.75" customHeight="1" thickBot="1" x14ac:dyDescent="0.3">
      <c r="A431" s="418" t="s">
        <v>312</v>
      </c>
      <c r="B431" s="439">
        <f>SUM(B363+B397)</f>
        <v>0</v>
      </c>
      <c r="C431" s="439">
        <f>SUM(C429:C430)</f>
        <v>61234</v>
      </c>
      <c r="D431" s="419">
        <f t="shared" si="36"/>
        <v>0</v>
      </c>
      <c r="E431" s="429">
        <f t="shared" si="36"/>
        <v>0</v>
      </c>
      <c r="F431" s="429">
        <f t="shared" si="36"/>
        <v>0</v>
      </c>
    </row>
    <row r="432" spans="1:7" ht="15" customHeight="1" x14ac:dyDescent="0.25">
      <c r="A432" s="422" t="s">
        <v>326</v>
      </c>
      <c r="B432" s="489">
        <f>SUM(B364+B398)</f>
        <v>2206717</v>
      </c>
      <c r="C432" s="483">
        <f>SUM(C364+C398)</f>
        <v>2259834</v>
      </c>
      <c r="D432" s="487">
        <f t="shared" si="36"/>
        <v>2351561</v>
      </c>
      <c r="E432" s="484">
        <f t="shared" si="36"/>
        <v>2351561</v>
      </c>
      <c r="F432" s="484">
        <f t="shared" si="36"/>
        <v>2351561</v>
      </c>
    </row>
    <row r="433" spans="1:6" ht="12" customHeight="1" x14ac:dyDescent="0.25">
      <c r="A433" s="404" t="s">
        <v>327</v>
      </c>
      <c r="B433" s="489">
        <f>SUM(B365+B399)</f>
        <v>326410</v>
      </c>
      <c r="C433" s="483">
        <f>SUM(C365+C399)</f>
        <v>326410</v>
      </c>
      <c r="D433" s="487">
        <f t="shared" si="36"/>
        <v>387323</v>
      </c>
      <c r="E433" s="484">
        <f t="shared" si="36"/>
        <v>387323</v>
      </c>
      <c r="F433" s="484">
        <f t="shared" si="36"/>
        <v>387323</v>
      </c>
    </row>
    <row r="434" spans="1:6" ht="15" customHeight="1" x14ac:dyDescent="0.25">
      <c r="A434" s="404" t="s">
        <v>328</v>
      </c>
      <c r="B434" s="489">
        <f t="shared" ref="B434:F435" si="37">SUM(B367+B400)</f>
        <v>7612116</v>
      </c>
      <c r="C434" s="483">
        <f t="shared" si="37"/>
        <v>7815889</v>
      </c>
      <c r="D434" s="487">
        <f t="shared" si="37"/>
        <v>8179819</v>
      </c>
      <c r="E434" s="484">
        <f t="shared" si="37"/>
        <v>8179819</v>
      </c>
      <c r="F434" s="484">
        <f t="shared" si="37"/>
        <v>8179819</v>
      </c>
    </row>
    <row r="435" spans="1:6" ht="14.25" customHeight="1" thickBot="1" x14ac:dyDescent="0.3">
      <c r="A435" s="431" t="s">
        <v>329</v>
      </c>
      <c r="B435" s="557">
        <f t="shared" si="37"/>
        <v>792088</v>
      </c>
      <c r="C435" s="510">
        <f t="shared" si="37"/>
        <v>808707</v>
      </c>
      <c r="D435" s="520">
        <f t="shared" si="37"/>
        <v>1358457</v>
      </c>
      <c r="E435" s="533">
        <f t="shared" si="37"/>
        <v>1358457</v>
      </c>
      <c r="F435" s="533">
        <f t="shared" si="37"/>
        <v>1358457</v>
      </c>
    </row>
    <row r="436" spans="1:6" ht="14.25" customHeight="1" x14ac:dyDescent="0.25">
      <c r="A436" s="523" t="s">
        <v>372</v>
      </c>
      <c r="B436" s="558">
        <f>SUM(B373+B403)</f>
        <v>515814</v>
      </c>
      <c r="C436" s="534">
        <f t="shared" ref="C436:F437" si="38">C403</f>
        <v>397209</v>
      </c>
      <c r="D436" s="535">
        <f t="shared" si="38"/>
        <v>0</v>
      </c>
      <c r="E436" s="535">
        <f t="shared" si="38"/>
        <v>0</v>
      </c>
      <c r="F436" s="535">
        <f t="shared" si="38"/>
        <v>0</v>
      </c>
    </row>
    <row r="437" spans="1:6" ht="15" customHeight="1" thickBot="1" x14ac:dyDescent="0.3">
      <c r="A437" s="431" t="s">
        <v>373</v>
      </c>
      <c r="B437" s="559">
        <f>SUM(B373+B404)</f>
        <v>75286</v>
      </c>
      <c r="C437" s="534">
        <f t="shared" si="38"/>
        <v>63464</v>
      </c>
      <c r="D437" s="535">
        <f t="shared" si="38"/>
        <v>0</v>
      </c>
      <c r="E437" s="535">
        <f t="shared" si="38"/>
        <v>0</v>
      </c>
      <c r="F437" s="535">
        <f t="shared" si="38"/>
        <v>0</v>
      </c>
    </row>
    <row r="438" spans="1:6" ht="16.5" customHeight="1" thickBot="1" x14ac:dyDescent="0.3">
      <c r="A438" s="536" t="s">
        <v>317</v>
      </c>
      <c r="B438" s="560">
        <f t="shared" ref="B438:F442" si="39">SUM(B370+B405)</f>
        <v>11528431</v>
      </c>
      <c r="C438" s="457">
        <f t="shared" si="39"/>
        <v>11671513</v>
      </c>
      <c r="D438" s="458">
        <f t="shared" si="39"/>
        <v>12277160</v>
      </c>
      <c r="E438" s="537">
        <f t="shared" si="39"/>
        <v>12277160</v>
      </c>
      <c r="F438" s="537">
        <f t="shared" si="39"/>
        <v>12277160</v>
      </c>
    </row>
    <row r="439" spans="1:6" ht="14.25" customHeight="1" thickBot="1" x14ac:dyDescent="0.3">
      <c r="A439" s="432" t="s">
        <v>318</v>
      </c>
      <c r="B439" s="561">
        <f t="shared" si="39"/>
        <v>638753</v>
      </c>
      <c r="C439" s="538">
        <f t="shared" si="39"/>
        <v>638753</v>
      </c>
      <c r="D439" s="539">
        <f t="shared" si="39"/>
        <v>765627</v>
      </c>
      <c r="E439" s="539">
        <f t="shared" si="39"/>
        <v>765627</v>
      </c>
      <c r="F439" s="539">
        <f t="shared" si="39"/>
        <v>765627</v>
      </c>
    </row>
    <row r="440" spans="1:6" ht="16.5" customHeight="1" thickBot="1" x14ac:dyDescent="0.3">
      <c r="A440" s="562" t="s">
        <v>319</v>
      </c>
      <c r="B440" s="542">
        <f t="shared" si="39"/>
        <v>1117573</v>
      </c>
      <c r="C440" s="540">
        <f t="shared" si="39"/>
        <v>1117573</v>
      </c>
      <c r="D440" s="541">
        <f t="shared" si="39"/>
        <v>1058330</v>
      </c>
      <c r="E440" s="541">
        <f t="shared" si="39"/>
        <v>1058330</v>
      </c>
      <c r="F440" s="470">
        <f t="shared" si="39"/>
        <v>1058330</v>
      </c>
    </row>
    <row r="441" spans="1:6" ht="12.75" customHeight="1" thickBot="1" x14ac:dyDescent="0.3">
      <c r="A441" s="409" t="s">
        <v>320</v>
      </c>
      <c r="B441" s="542">
        <f t="shared" si="39"/>
        <v>0</v>
      </c>
      <c r="C441" s="543">
        <f t="shared" si="39"/>
        <v>1500</v>
      </c>
      <c r="D441" s="544">
        <f t="shared" si="39"/>
        <v>0</v>
      </c>
      <c r="E441" s="544">
        <f t="shared" si="39"/>
        <v>0</v>
      </c>
      <c r="F441" s="470">
        <f t="shared" si="39"/>
        <v>0</v>
      </c>
    </row>
    <row r="442" spans="1:6" ht="14.25" customHeight="1" thickBot="1" x14ac:dyDescent="0.3">
      <c r="A442" s="438" t="s">
        <v>362</v>
      </c>
      <c r="B442" s="465">
        <f t="shared" si="39"/>
        <v>0</v>
      </c>
      <c r="C442" s="455">
        <f t="shared" si="39"/>
        <v>27500</v>
      </c>
      <c r="D442" s="466">
        <f t="shared" si="39"/>
        <v>32000</v>
      </c>
      <c r="E442" s="470">
        <f t="shared" si="39"/>
        <v>0</v>
      </c>
      <c r="F442" s="466">
        <f t="shared" si="39"/>
        <v>0</v>
      </c>
    </row>
    <row r="443" spans="1:6" ht="20.100000000000001" customHeight="1" x14ac:dyDescent="0.25"/>
    <row r="444" spans="1:6" ht="21" customHeight="1" x14ac:dyDescent="0.25"/>
    <row r="445" spans="1:6" ht="12.75" customHeight="1" x14ac:dyDescent="0.25"/>
    <row r="446" spans="1:6" ht="12.75" customHeight="1" x14ac:dyDescent="0.25"/>
    <row r="447" spans="1:6" ht="12.75" customHeight="1" x14ac:dyDescent="0.25"/>
    <row r="448" spans="1:6" ht="12.75" customHeight="1" x14ac:dyDescent="0.25"/>
    <row r="449" spans="1:4" ht="12.75" customHeight="1" x14ac:dyDescent="0.25"/>
    <row r="450" spans="1:4" ht="12.75" customHeight="1" x14ac:dyDescent="0.25"/>
    <row r="451" spans="1:4" ht="12.75" customHeight="1" x14ac:dyDescent="0.25">
      <c r="A451" s="545"/>
      <c r="B451" s="545"/>
      <c r="C451" s="545"/>
      <c r="D451" s="545"/>
    </row>
    <row r="452" spans="1:4" ht="12.75" customHeight="1" x14ac:dyDescent="0.25"/>
    <row r="453" spans="1:4" ht="12.75" customHeight="1" x14ac:dyDescent="0.25">
      <c r="A453" s="545"/>
      <c r="D453" s="545"/>
    </row>
    <row r="454" spans="1:4" ht="12.75" customHeight="1" x14ac:dyDescent="0.25"/>
    <row r="455" spans="1:4" ht="12.75" customHeight="1" x14ac:dyDescent="0.25"/>
    <row r="456" spans="1:4" ht="12.75" customHeight="1" x14ac:dyDescent="0.25"/>
    <row r="457" spans="1:4" ht="12.75" customHeight="1" x14ac:dyDescent="0.25">
      <c r="A457" s="545"/>
      <c r="B457" s="545"/>
      <c r="C457" s="545"/>
      <c r="D457" s="545"/>
    </row>
    <row r="458" spans="1:4" ht="12.75" customHeight="1" x14ac:dyDescent="0.25"/>
    <row r="459" spans="1:4" ht="12.75" customHeight="1" x14ac:dyDescent="0.25"/>
    <row r="460" spans="1:4" ht="12.75" customHeight="1" x14ac:dyDescent="0.25"/>
    <row r="461" spans="1:4" ht="12.75" customHeight="1" x14ac:dyDescent="0.25"/>
    <row r="462" spans="1:4" ht="12.75" customHeight="1" x14ac:dyDescent="0.25"/>
    <row r="463" spans="1:4" ht="12.75" customHeight="1" x14ac:dyDescent="0.25"/>
    <row r="464" spans="1: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</sheetData>
  <sheetProtection sheet="1" objects="1" scenarios="1"/>
  <mergeCells count="14">
    <mergeCell ref="B160:F160"/>
    <mergeCell ref="B4:F4"/>
    <mergeCell ref="B36:F36"/>
    <mergeCell ref="B67:F67"/>
    <mergeCell ref="B98:F98"/>
    <mergeCell ref="B129:F129"/>
    <mergeCell ref="B379:F379"/>
    <mergeCell ref="B414:F414"/>
    <mergeCell ref="B191:F191"/>
    <mergeCell ref="B222:F222"/>
    <mergeCell ref="B253:F253"/>
    <mergeCell ref="B284:F284"/>
    <mergeCell ref="B315:F315"/>
    <mergeCell ref="B345:F34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>
      <selection activeCell="B35" sqref="B35"/>
    </sheetView>
  </sheetViews>
  <sheetFormatPr defaultColWidth="9.140625" defaultRowHeight="12.75" x14ac:dyDescent="0.2"/>
  <cols>
    <col min="1" max="1" width="1.85546875" style="168" customWidth="1"/>
    <col min="2" max="2" width="48.140625" style="168" customWidth="1"/>
    <col min="3" max="7" width="15.7109375" style="168" customWidth="1"/>
    <col min="8" max="16384" width="9.140625" style="168"/>
  </cols>
  <sheetData>
    <row r="1" spans="1:7" ht="23.25" x14ac:dyDescent="0.35">
      <c r="A1" s="565" t="s">
        <v>246</v>
      </c>
      <c r="B1" s="565"/>
      <c r="C1" s="565"/>
      <c r="D1" s="565"/>
      <c r="E1" s="565"/>
      <c r="F1" s="565"/>
      <c r="G1" s="565"/>
    </row>
    <row r="2" spans="1:7" ht="23.25" x14ac:dyDescent="0.35">
      <c r="A2" s="566" t="s">
        <v>247</v>
      </c>
      <c r="B2" s="566"/>
      <c r="C2" s="566"/>
      <c r="D2" s="566"/>
      <c r="E2" s="566"/>
      <c r="F2" s="566"/>
      <c r="G2" s="566"/>
    </row>
    <row r="3" spans="1:7" ht="22.9" x14ac:dyDescent="0.4">
      <c r="A3" s="565" t="s">
        <v>263</v>
      </c>
      <c r="B3" s="565"/>
      <c r="C3" s="565"/>
      <c r="D3" s="565"/>
      <c r="E3" s="565"/>
      <c r="F3" s="565"/>
      <c r="G3" s="565"/>
    </row>
    <row r="4" spans="1:7" ht="22.9" x14ac:dyDescent="0.4">
      <c r="A4" s="169"/>
      <c r="B4" s="169"/>
      <c r="C4" s="169"/>
      <c r="D4" s="169"/>
      <c r="E4" s="222"/>
      <c r="F4" s="304"/>
      <c r="G4" s="304"/>
    </row>
    <row r="5" spans="1:7" ht="16.899999999999999" customHeight="1" x14ac:dyDescent="0.2">
      <c r="B5" s="170"/>
      <c r="C5" s="170"/>
      <c r="G5" s="171" t="s">
        <v>248</v>
      </c>
    </row>
    <row r="6" spans="1:7" ht="19.149999999999999" customHeight="1" thickBot="1" x14ac:dyDescent="0.3">
      <c r="B6" s="170"/>
      <c r="C6" s="170"/>
      <c r="D6" s="172"/>
      <c r="E6" s="172"/>
      <c r="F6" s="172"/>
      <c r="G6" s="172" t="s">
        <v>249</v>
      </c>
    </row>
    <row r="7" spans="1:7" s="175" customFormat="1" ht="45.75" customHeight="1" thickBot="1" x14ac:dyDescent="0.3">
      <c r="A7" s="563" t="s">
        <v>0</v>
      </c>
      <c r="B7" s="564"/>
      <c r="C7" s="173" t="s">
        <v>264</v>
      </c>
      <c r="D7" s="174" t="s">
        <v>265</v>
      </c>
      <c r="E7" s="3" t="s">
        <v>278</v>
      </c>
      <c r="F7" s="3" t="s">
        <v>283</v>
      </c>
      <c r="G7" s="3" t="s">
        <v>284</v>
      </c>
    </row>
    <row r="8" spans="1:7" s="175" customFormat="1" ht="16.149999999999999" customHeight="1" x14ac:dyDescent="0.3">
      <c r="A8" s="176"/>
      <c r="B8" s="177"/>
      <c r="C8" s="178"/>
      <c r="D8" s="179"/>
      <c r="E8" s="180"/>
      <c r="F8" s="180"/>
      <c r="G8" s="180"/>
    </row>
    <row r="9" spans="1:7" ht="16.149999999999999" customHeight="1" x14ac:dyDescent="0.2">
      <c r="A9" s="181"/>
      <c r="B9" s="182" t="s">
        <v>180</v>
      </c>
      <c r="C9" s="183"/>
      <c r="D9" s="184"/>
      <c r="E9" s="185"/>
      <c r="F9" s="185"/>
      <c r="G9" s="185"/>
    </row>
    <row r="10" spans="1:7" ht="16.149999999999999" customHeight="1" x14ac:dyDescent="0.25">
      <c r="A10" s="181"/>
      <c r="B10" s="186" t="s">
        <v>233</v>
      </c>
      <c r="C10" s="187"/>
      <c r="D10" s="184"/>
      <c r="E10" s="185"/>
      <c r="F10" s="185"/>
      <c r="G10" s="185"/>
    </row>
    <row r="11" spans="1:7" ht="16.149999999999999" customHeight="1" x14ac:dyDescent="0.2">
      <c r="A11" s="181"/>
      <c r="B11" s="186" t="s">
        <v>250</v>
      </c>
      <c r="C11" s="187">
        <f>SUM('PRÍJMY '!E5)</f>
        <v>41346280</v>
      </c>
      <c r="D11" s="184">
        <f>SUM('PRÍJMY '!F5)</f>
        <v>43053495</v>
      </c>
      <c r="E11" s="185">
        <f>SUM('PRÍJMY '!G5)</f>
        <v>44839496</v>
      </c>
      <c r="F11" s="185">
        <f>SUM('PRÍJMY '!H5)</f>
        <v>46081880.409999996</v>
      </c>
      <c r="G11" s="185">
        <f>SUM('PRÍJMY '!I5)</f>
        <v>47341094.654600002</v>
      </c>
    </row>
    <row r="12" spans="1:7" ht="16.149999999999999" customHeight="1" x14ac:dyDescent="0.2">
      <c r="A12" s="181"/>
      <c r="B12" s="186" t="s">
        <v>251</v>
      </c>
      <c r="C12" s="187">
        <f>SUM('PRÍJMY '!E54)</f>
        <v>910446</v>
      </c>
      <c r="D12" s="184">
        <f>SUM('PRÍJMY '!F54)</f>
        <v>917046</v>
      </c>
      <c r="E12" s="185">
        <f>SUM('PRÍJMY '!G54)</f>
        <v>1287720</v>
      </c>
      <c r="F12" s="185">
        <f>SUM('PRÍJMY '!H54)</f>
        <v>154400</v>
      </c>
      <c r="G12" s="185">
        <f>SUM('PRÍJMY '!I54)</f>
        <v>154400</v>
      </c>
    </row>
    <row r="13" spans="1:7" ht="16.149999999999999" customHeight="1" thickBot="1" x14ac:dyDescent="0.25">
      <c r="A13" s="188"/>
      <c r="B13" s="189" t="s">
        <v>252</v>
      </c>
      <c r="C13" s="190">
        <f>SUM('PRÍJMY '!E60)</f>
        <v>1709093</v>
      </c>
      <c r="D13" s="191">
        <f>SUM('PRÍJMY '!F60)</f>
        <v>3153890</v>
      </c>
      <c r="E13" s="192">
        <f>SUM('PRÍJMY '!G60)</f>
        <v>5309765</v>
      </c>
      <c r="F13" s="192">
        <f>SUM('PRÍJMY '!H60)</f>
        <v>0</v>
      </c>
      <c r="G13" s="192">
        <f>SUM('PRÍJMY '!I60)</f>
        <v>0</v>
      </c>
    </row>
    <row r="14" spans="1:7" ht="16.149999999999999" customHeight="1" thickBot="1" x14ac:dyDescent="0.3">
      <c r="A14" s="193"/>
      <c r="B14" s="194" t="s">
        <v>253</v>
      </c>
      <c r="C14" s="195">
        <f t="shared" ref="C14:D14" si="0">SUM(C11:C13)</f>
        <v>43965819</v>
      </c>
      <c r="D14" s="195">
        <f t="shared" si="0"/>
        <v>47124431</v>
      </c>
      <c r="E14" s="195">
        <f>SUM(E11:E13)</f>
        <v>51436981</v>
      </c>
      <c r="F14" s="195">
        <f>SUM(F11:F13)</f>
        <v>46236280.409999996</v>
      </c>
      <c r="G14" s="195">
        <f t="shared" ref="G14" si="1">SUM(G11:G13)</f>
        <v>47495494.654600002</v>
      </c>
    </row>
    <row r="15" spans="1:7" ht="16.149999999999999" customHeight="1" x14ac:dyDescent="0.3">
      <c r="A15" s="196"/>
      <c r="B15" s="197"/>
      <c r="C15" s="198"/>
      <c r="D15" s="199"/>
      <c r="E15" s="200"/>
      <c r="F15" s="200"/>
      <c r="G15" s="200"/>
    </row>
    <row r="16" spans="1:7" ht="16.149999999999999" customHeight="1" x14ac:dyDescent="0.2">
      <c r="A16" s="181"/>
      <c r="B16" s="201" t="s">
        <v>185</v>
      </c>
      <c r="C16" s="202"/>
      <c r="D16" s="184"/>
      <c r="E16" s="185"/>
      <c r="F16" s="185"/>
      <c r="G16" s="185"/>
    </row>
    <row r="17" spans="1:7" ht="16.149999999999999" customHeight="1" x14ac:dyDescent="0.25">
      <c r="A17" s="181"/>
      <c r="B17" s="203" t="s">
        <v>233</v>
      </c>
      <c r="C17" s="204"/>
      <c r="D17" s="184"/>
      <c r="E17" s="185"/>
      <c r="F17" s="185"/>
      <c r="G17" s="185"/>
    </row>
    <row r="18" spans="1:7" ht="16.149999999999999" customHeight="1" x14ac:dyDescent="0.2">
      <c r="A18" s="181"/>
      <c r="B18" s="186" t="s">
        <v>60</v>
      </c>
      <c r="C18" s="187">
        <f>SUM('VÝDAJE '!I132)</f>
        <v>40429495</v>
      </c>
      <c r="D18" s="184">
        <f>SUM('VÝDAJE '!K132)</f>
        <v>42377532</v>
      </c>
      <c r="E18" s="185">
        <f>SUM('VÝDAJE '!M132)</f>
        <v>43868820</v>
      </c>
      <c r="F18" s="185">
        <f>SUM('VÝDAJE '!O132)</f>
        <v>43592443</v>
      </c>
      <c r="G18" s="185">
        <f>SUM('VÝDAJE '!Q132)</f>
        <v>44227841</v>
      </c>
    </row>
    <row r="19" spans="1:7" ht="16.149999999999999" customHeight="1" x14ac:dyDescent="0.2">
      <c r="A19" s="181"/>
      <c r="B19" s="186" t="s">
        <v>179</v>
      </c>
      <c r="C19" s="187">
        <f>SUM('VÝDAJE '!J132)</f>
        <v>2485392</v>
      </c>
      <c r="D19" s="184">
        <f>SUM('VÝDAJE '!L132)</f>
        <v>3662815</v>
      </c>
      <c r="E19" s="205">
        <f>SUM('VÝDAJE '!N132)</f>
        <v>6185293</v>
      </c>
      <c r="F19" s="205">
        <f>SUM('VÝDAJE '!P132)</f>
        <v>1325000</v>
      </c>
      <c r="G19" s="185">
        <f>SUM('VÝDAJE '!R132)</f>
        <v>2023050</v>
      </c>
    </row>
    <row r="20" spans="1:7" ht="16.149999999999999" customHeight="1" thickBot="1" x14ac:dyDescent="0.25">
      <c r="A20" s="188"/>
      <c r="B20" s="206" t="s">
        <v>254</v>
      </c>
      <c r="C20" s="207">
        <f>SUM('VÝDAJE '!I142:J142)</f>
        <v>1050932</v>
      </c>
      <c r="D20" s="191">
        <f>SUM('VÝDAJE '!K142:L142)</f>
        <v>1084084</v>
      </c>
      <c r="E20" s="208">
        <f>SUM('VÝDAJE '!M142:N142)</f>
        <v>1382868</v>
      </c>
      <c r="F20" s="208">
        <f>SUM('VÝDAJE '!O142:P142)</f>
        <v>1318837</v>
      </c>
      <c r="G20" s="208">
        <f>SUM('VÝDAJE '!Q142:R142)</f>
        <v>1244604</v>
      </c>
    </row>
    <row r="21" spans="1:7" ht="16.149999999999999" customHeight="1" thickBot="1" x14ac:dyDescent="0.3">
      <c r="A21" s="193"/>
      <c r="B21" s="194" t="s">
        <v>255</v>
      </c>
      <c r="C21" s="209">
        <f t="shared" ref="C21" si="2">SUM(C18:C20)</f>
        <v>43965819</v>
      </c>
      <c r="D21" s="195">
        <f t="shared" ref="D21" si="3">SUM(D18:D20)</f>
        <v>47124431</v>
      </c>
      <c r="E21" s="195">
        <f>SUM(E18:E20)</f>
        <v>51436981</v>
      </c>
      <c r="F21" s="195">
        <f>SUM(F18:F20)</f>
        <v>46236280</v>
      </c>
      <c r="G21" s="195">
        <f t="shared" ref="G21" si="4">SUM(G18:G20)</f>
        <v>47495495</v>
      </c>
    </row>
    <row r="22" spans="1:7" ht="16.149999999999999" customHeight="1" thickBot="1" x14ac:dyDescent="0.3">
      <c r="A22" s="210"/>
      <c r="B22" s="211"/>
      <c r="C22" s="212"/>
      <c r="D22" s="213"/>
      <c r="E22" s="213"/>
      <c r="F22" s="213"/>
      <c r="G22" s="213"/>
    </row>
    <row r="23" spans="1:7" ht="16.149999999999999" customHeight="1" thickBot="1" x14ac:dyDescent="0.3">
      <c r="A23" s="214"/>
      <c r="B23" s="215" t="s">
        <v>256</v>
      </c>
      <c r="C23" s="216">
        <f>C11+C12-C18-C19</f>
        <v>-658161</v>
      </c>
      <c r="D23" s="216">
        <f>D11+D12-D18-D19</f>
        <v>-2069806</v>
      </c>
      <c r="E23" s="216">
        <f t="shared" ref="E23:F23" si="5">E11+E12-E18-E19</f>
        <v>-3926897</v>
      </c>
      <c r="F23" s="216">
        <f t="shared" si="5"/>
        <v>1318837.4099999964</v>
      </c>
      <c r="G23" s="216">
        <f t="shared" ref="G23" si="6">G11+G12-G18-G19</f>
        <v>1244603.6546000019</v>
      </c>
    </row>
    <row r="24" spans="1:7" ht="16.149999999999999" customHeight="1" thickBot="1" x14ac:dyDescent="0.25">
      <c r="A24" s="217"/>
      <c r="B24" s="218" t="s">
        <v>257</v>
      </c>
      <c r="C24" s="219">
        <f>SUM(C14-C21)</f>
        <v>0</v>
      </c>
      <c r="D24" s="219">
        <f>SUM(D14-D21)</f>
        <v>0</v>
      </c>
      <c r="E24" s="219">
        <f t="shared" ref="E24:F24" si="7">SUM(E14-E21)</f>
        <v>0</v>
      </c>
      <c r="F24" s="219">
        <f t="shared" si="7"/>
        <v>0.40999999642372131</v>
      </c>
      <c r="G24" s="219">
        <f t="shared" ref="G24" si="8">SUM(G14-G21)</f>
        <v>-0.34539999812841415</v>
      </c>
    </row>
    <row r="25" spans="1:7" ht="13.15" x14ac:dyDescent="0.25">
      <c r="B25" s="220"/>
      <c r="C25" s="220"/>
    </row>
  </sheetData>
  <sheetProtection sheet="1" objects="1" scenarios="1"/>
  <mergeCells count="4">
    <mergeCell ref="A7:B7"/>
    <mergeCell ref="A1:G1"/>
    <mergeCell ref="A2:G2"/>
    <mergeCell ref="A3:G3"/>
  </mergeCells>
  <pageMargins left="0.70866141732283472" right="0.70866141732283472" top="0.9448818897637796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3</vt:i4>
      </vt:variant>
    </vt:vector>
  </HeadingPairs>
  <TitlesOfParts>
    <vt:vector size="8" baseType="lpstr">
      <vt:lpstr>PRÍJMY </vt:lpstr>
      <vt:lpstr>VÝDAJE </vt:lpstr>
      <vt:lpstr>ostat.organ.</vt:lpstr>
      <vt:lpstr>školstvo</vt:lpstr>
      <vt:lpstr>Bilancia</vt:lpstr>
      <vt:lpstr>Bilancia!Oblasť_tlače</vt:lpstr>
      <vt:lpstr>'PRÍJMY '!Oblasť_tlače</vt:lpstr>
      <vt:lpstr>'VÝDAJE 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Orságová Ľubica</dc:creator>
  <cp:lastModifiedBy>Orságová Ľubica</cp:lastModifiedBy>
  <cp:lastPrinted>2020-12-09T08:30:19Z</cp:lastPrinted>
  <dcterms:created xsi:type="dcterms:W3CDTF">2020-09-21T11:33:49Z</dcterms:created>
  <dcterms:modified xsi:type="dcterms:W3CDTF">2020-12-09T08:30:46Z</dcterms:modified>
</cp:coreProperties>
</file>