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190" yWindow="-255" windowWidth="17055" windowHeight="11400"/>
  </bookViews>
  <sheets>
    <sheet name=" PRIJMY " sheetId="46" r:id="rId1"/>
    <sheet name=" VÝDAJE " sheetId="47" r:id="rId2"/>
    <sheet name="PODNIKY " sheetId="48" r:id="rId3"/>
    <sheet name="RO školstva " sheetId="53" r:id="rId4"/>
    <sheet name="Bilancia" sheetId="50" r:id="rId5"/>
  </sheets>
  <definedNames>
    <definedName name="_xlnm.Print_Area" localSheetId="0">' PRIJMY '!$A$1:$I$70</definedName>
    <definedName name="_xlnm.Print_Area" localSheetId="1">' VÝDAJE '!$A$1:$R$144</definedName>
    <definedName name="_xlnm.Print_Area" localSheetId="4">Bilancia!$A$1:$G$25</definedName>
  </definedNames>
  <calcPr calcId="145621"/>
</workbook>
</file>

<file path=xl/calcChain.xml><?xml version="1.0" encoding="utf-8"?>
<calcChain xmlns="http://schemas.openxmlformats.org/spreadsheetml/2006/main">
  <c r="D13" i="50" l="1"/>
  <c r="D12" i="50"/>
  <c r="D11" i="50"/>
  <c r="E66" i="48" l="1"/>
  <c r="E63" i="48"/>
  <c r="F430" i="53" l="1"/>
  <c r="E430" i="53"/>
  <c r="D430" i="53"/>
  <c r="C430" i="53"/>
  <c r="F429" i="53"/>
  <c r="E429" i="53"/>
  <c r="D429" i="53"/>
  <c r="C429" i="53"/>
  <c r="E399" i="53"/>
  <c r="D399" i="53"/>
  <c r="B399" i="53"/>
  <c r="F396" i="53"/>
  <c r="F399" i="53" s="1"/>
  <c r="C396" i="53"/>
  <c r="C399" i="53" s="1"/>
  <c r="D392" i="53"/>
  <c r="C392" i="53"/>
  <c r="B392" i="53"/>
  <c r="F389" i="53"/>
  <c r="E389" i="53"/>
  <c r="D389" i="53"/>
  <c r="B389" i="53"/>
  <c r="F387" i="53"/>
  <c r="E387" i="53"/>
  <c r="D387" i="53"/>
  <c r="D384" i="53" s="1"/>
  <c r="D403" i="53" s="1"/>
  <c r="C387" i="53"/>
  <c r="B387" i="53"/>
  <c r="C383" i="53"/>
  <c r="F378" i="53"/>
  <c r="E378" i="53"/>
  <c r="D378" i="53"/>
  <c r="C378" i="53"/>
  <c r="B378" i="53"/>
  <c r="F371" i="53"/>
  <c r="F436" i="53" s="1"/>
  <c r="E371" i="53"/>
  <c r="E436" i="53" s="1"/>
  <c r="D371" i="53"/>
  <c r="D436" i="53" s="1"/>
  <c r="C371" i="53"/>
  <c r="C436" i="53" s="1"/>
  <c r="B371" i="53"/>
  <c r="B436" i="53" s="1"/>
  <c r="F369" i="53"/>
  <c r="F434" i="53" s="1"/>
  <c r="E369" i="53"/>
  <c r="E434" i="53" s="1"/>
  <c r="D369" i="53"/>
  <c r="D434" i="53" s="1"/>
  <c r="C369" i="53"/>
  <c r="C434" i="53" s="1"/>
  <c r="B369" i="53"/>
  <c r="B434" i="53" s="1"/>
  <c r="F368" i="53"/>
  <c r="F433" i="53" s="1"/>
  <c r="E368" i="53"/>
  <c r="E433" i="53" s="1"/>
  <c r="D368" i="53"/>
  <c r="D433" i="53" s="1"/>
  <c r="C368" i="53"/>
  <c r="C433" i="53" s="1"/>
  <c r="B368" i="53"/>
  <c r="B433" i="53" s="1"/>
  <c r="F367" i="53"/>
  <c r="F432" i="53" s="1"/>
  <c r="E367" i="53"/>
  <c r="E432" i="53" s="1"/>
  <c r="D367" i="53"/>
  <c r="D432" i="53" s="1"/>
  <c r="C367" i="53"/>
  <c r="C432" i="53" s="1"/>
  <c r="B367" i="53"/>
  <c r="B432" i="53" s="1"/>
  <c r="F365" i="53"/>
  <c r="F428" i="53" s="1"/>
  <c r="E365" i="53"/>
  <c r="E428" i="53" s="1"/>
  <c r="D365" i="53"/>
  <c r="D428" i="53" s="1"/>
  <c r="C365" i="53"/>
  <c r="C428" i="53" s="1"/>
  <c r="B365" i="53"/>
  <c r="B428" i="53" s="1"/>
  <c r="F364" i="53"/>
  <c r="F427" i="53" s="1"/>
  <c r="E364" i="53"/>
  <c r="E427" i="53" s="1"/>
  <c r="D364" i="53"/>
  <c r="D427" i="53" s="1"/>
  <c r="C364" i="53"/>
  <c r="C427" i="53" s="1"/>
  <c r="B364" i="53"/>
  <c r="B427" i="53" s="1"/>
  <c r="F363" i="53"/>
  <c r="F426" i="53" s="1"/>
  <c r="E363" i="53"/>
  <c r="E426" i="53" s="1"/>
  <c r="D363" i="53"/>
  <c r="D426" i="53" s="1"/>
  <c r="C363" i="53"/>
  <c r="C426" i="53" s="1"/>
  <c r="B363" i="53"/>
  <c r="B426" i="53" s="1"/>
  <c r="F362" i="53"/>
  <c r="F425" i="53" s="1"/>
  <c r="E362" i="53"/>
  <c r="E425" i="53" s="1"/>
  <c r="D362" i="53"/>
  <c r="D425" i="53" s="1"/>
  <c r="C362" i="53"/>
  <c r="C425" i="53" s="1"/>
  <c r="B362" i="53"/>
  <c r="B425" i="53" s="1"/>
  <c r="F360" i="53"/>
  <c r="F423" i="53" s="1"/>
  <c r="E360" i="53"/>
  <c r="E423" i="53" s="1"/>
  <c r="D360" i="53"/>
  <c r="D423" i="53" s="1"/>
  <c r="C360" i="53"/>
  <c r="C423" i="53" s="1"/>
  <c r="B360" i="53"/>
  <c r="B423" i="53" s="1"/>
  <c r="F359" i="53"/>
  <c r="E359" i="53"/>
  <c r="D359" i="53"/>
  <c r="D422" i="53" s="1"/>
  <c r="C359" i="53"/>
  <c r="C422" i="53" s="1"/>
  <c r="B359" i="53"/>
  <c r="F358" i="53"/>
  <c r="E358" i="53"/>
  <c r="E421" i="53" s="1"/>
  <c r="D358" i="53"/>
  <c r="C358" i="53"/>
  <c r="C421" i="53" s="1"/>
  <c r="B358" i="53"/>
  <c r="F357" i="53"/>
  <c r="F420" i="53" s="1"/>
  <c r="E357" i="53"/>
  <c r="E420" i="53" s="1"/>
  <c r="D357" i="53"/>
  <c r="D420" i="53" s="1"/>
  <c r="C357" i="53"/>
  <c r="C420" i="53" s="1"/>
  <c r="B357" i="53"/>
  <c r="B420" i="53" s="1"/>
  <c r="F355" i="53"/>
  <c r="F418" i="53" s="1"/>
  <c r="E355" i="53"/>
  <c r="E418" i="53" s="1"/>
  <c r="D355" i="53"/>
  <c r="D418" i="53" s="1"/>
  <c r="B355" i="53"/>
  <c r="B418" i="53" s="1"/>
  <c r="F354" i="53"/>
  <c r="F356" i="53" s="1"/>
  <c r="E354" i="53"/>
  <c r="E417" i="53" s="1"/>
  <c r="D354" i="53"/>
  <c r="D417" i="53" s="1"/>
  <c r="C354" i="53"/>
  <c r="B354" i="53"/>
  <c r="F352" i="53"/>
  <c r="F415" i="53" s="1"/>
  <c r="E352" i="53"/>
  <c r="E415" i="53" s="1"/>
  <c r="D352" i="53"/>
  <c r="D415" i="53" s="1"/>
  <c r="C352" i="53"/>
  <c r="C415" i="53" s="1"/>
  <c r="B352" i="53"/>
  <c r="B415" i="53" s="1"/>
  <c r="F351" i="53"/>
  <c r="F414" i="53" s="1"/>
  <c r="E351" i="53"/>
  <c r="E414" i="53" s="1"/>
  <c r="D351" i="53"/>
  <c r="D414" i="53" s="1"/>
  <c r="C351" i="53"/>
  <c r="C414" i="53" s="1"/>
  <c r="B351" i="53"/>
  <c r="B414" i="53" s="1"/>
  <c r="F350" i="53"/>
  <c r="F413" i="53" s="1"/>
  <c r="E350" i="53"/>
  <c r="E413" i="53" s="1"/>
  <c r="D350" i="53"/>
  <c r="D413" i="53" s="1"/>
  <c r="C350" i="53"/>
  <c r="C413" i="53" s="1"/>
  <c r="B350" i="53"/>
  <c r="B413" i="53" s="1"/>
  <c r="F349" i="53"/>
  <c r="F412" i="53" s="1"/>
  <c r="E349" i="53"/>
  <c r="E412" i="53" s="1"/>
  <c r="D349" i="53"/>
  <c r="D412" i="53" s="1"/>
  <c r="C349" i="53"/>
  <c r="C412" i="53" s="1"/>
  <c r="B349" i="53"/>
  <c r="B412" i="53" s="1"/>
  <c r="C348" i="53"/>
  <c r="C411" i="53" s="1"/>
  <c r="B348" i="53"/>
  <c r="B411" i="53" s="1"/>
  <c r="F335" i="53"/>
  <c r="E335" i="53"/>
  <c r="D335" i="53"/>
  <c r="C335" i="53"/>
  <c r="B335" i="53"/>
  <c r="F330" i="53"/>
  <c r="E330" i="53"/>
  <c r="D330" i="53"/>
  <c r="C330" i="53"/>
  <c r="C322" i="53" s="1"/>
  <c r="C339" i="53" s="1"/>
  <c r="B330" i="53"/>
  <c r="F325" i="53"/>
  <c r="E325" i="53"/>
  <c r="D325" i="53"/>
  <c r="D322" i="53" s="1"/>
  <c r="D339" i="53" s="1"/>
  <c r="C325" i="53"/>
  <c r="B325" i="53"/>
  <c r="F316" i="53"/>
  <c r="E316" i="53"/>
  <c r="D316" i="53"/>
  <c r="C316" i="53"/>
  <c r="B316" i="53"/>
  <c r="F304" i="53"/>
  <c r="E304" i="53"/>
  <c r="D304" i="53"/>
  <c r="C304" i="53"/>
  <c r="B304" i="53"/>
  <c r="B291" i="53" s="1"/>
  <c r="B308" i="53" s="1"/>
  <c r="F299" i="53"/>
  <c r="E299" i="53"/>
  <c r="D299" i="53"/>
  <c r="C299" i="53"/>
  <c r="B299" i="53"/>
  <c r="F294" i="53"/>
  <c r="E294" i="53"/>
  <c r="D294" i="53"/>
  <c r="B294" i="53"/>
  <c r="C293" i="53"/>
  <c r="C294" i="53" s="1"/>
  <c r="F285" i="53"/>
  <c r="E285" i="53"/>
  <c r="D285" i="53"/>
  <c r="C285" i="53"/>
  <c r="B285" i="53"/>
  <c r="F273" i="53"/>
  <c r="E273" i="53"/>
  <c r="D273" i="53"/>
  <c r="C273" i="53"/>
  <c r="B273" i="53"/>
  <c r="F268" i="53"/>
  <c r="E268" i="53"/>
  <c r="D268" i="53"/>
  <c r="C268" i="53"/>
  <c r="B268" i="53"/>
  <c r="F263" i="53"/>
  <c r="E263" i="53"/>
  <c r="D263" i="53"/>
  <c r="B263" i="53"/>
  <c r="C262" i="53"/>
  <c r="C263" i="53" s="1"/>
  <c r="C260" i="53" s="1"/>
  <c r="C277" i="53" s="1"/>
  <c r="F254" i="53"/>
  <c r="E254" i="53"/>
  <c r="D254" i="53"/>
  <c r="C254" i="53"/>
  <c r="B254" i="53"/>
  <c r="F242" i="53"/>
  <c r="E242" i="53"/>
  <c r="D242" i="53"/>
  <c r="C242" i="53"/>
  <c r="B242" i="53"/>
  <c r="F237" i="53"/>
  <c r="E237" i="53"/>
  <c r="D237" i="53"/>
  <c r="C237" i="53"/>
  <c r="B237" i="53"/>
  <c r="F232" i="53"/>
  <c r="F229" i="53" s="1"/>
  <c r="F246" i="53" s="1"/>
  <c r="E232" i="53"/>
  <c r="D232" i="53"/>
  <c r="B232" i="53"/>
  <c r="C231" i="53"/>
  <c r="C232" i="53" s="1"/>
  <c r="F223" i="53"/>
  <c r="E223" i="53"/>
  <c r="D223" i="53"/>
  <c r="C223" i="53"/>
  <c r="B223" i="53"/>
  <c r="F211" i="53"/>
  <c r="E211" i="53"/>
  <c r="D211" i="53"/>
  <c r="C211" i="53"/>
  <c r="B211" i="53"/>
  <c r="F206" i="53"/>
  <c r="E206" i="53"/>
  <c r="D206" i="53"/>
  <c r="C206" i="53"/>
  <c r="B206" i="53"/>
  <c r="F201" i="53"/>
  <c r="E201" i="53"/>
  <c r="D201" i="53"/>
  <c r="B201" i="53"/>
  <c r="C200" i="53"/>
  <c r="C201" i="53" s="1"/>
  <c r="F192" i="53"/>
  <c r="E192" i="53"/>
  <c r="D192" i="53"/>
  <c r="C192" i="53"/>
  <c r="B192" i="53"/>
  <c r="F180" i="53"/>
  <c r="E180" i="53"/>
  <c r="D180" i="53"/>
  <c r="C180" i="53"/>
  <c r="B180" i="53"/>
  <c r="F175" i="53"/>
  <c r="E175" i="53"/>
  <c r="D175" i="53"/>
  <c r="C175" i="53"/>
  <c r="B175" i="53"/>
  <c r="F170" i="53"/>
  <c r="E170" i="53"/>
  <c r="D170" i="53"/>
  <c r="B170" i="53"/>
  <c r="B167" i="53" s="1"/>
  <c r="B184" i="53" s="1"/>
  <c r="C169" i="53"/>
  <c r="C170" i="53" s="1"/>
  <c r="F161" i="53"/>
  <c r="E161" i="53"/>
  <c r="D161" i="53"/>
  <c r="C161" i="53"/>
  <c r="B161" i="53"/>
  <c r="F149" i="53"/>
  <c r="E149" i="53"/>
  <c r="D149" i="53"/>
  <c r="C149" i="53"/>
  <c r="B149" i="53"/>
  <c r="F144" i="53"/>
  <c r="F136" i="53" s="1"/>
  <c r="F153" i="53" s="1"/>
  <c r="E144" i="53"/>
  <c r="D144" i="53"/>
  <c r="C144" i="53"/>
  <c r="B144" i="53"/>
  <c r="F139" i="53"/>
  <c r="E139" i="53"/>
  <c r="D139" i="53"/>
  <c r="B139" i="53"/>
  <c r="C138" i="53"/>
  <c r="C139" i="53" s="1"/>
  <c r="F131" i="53"/>
  <c r="F348" i="53" s="1"/>
  <c r="F411" i="53" s="1"/>
  <c r="E131" i="53"/>
  <c r="E348" i="53" s="1"/>
  <c r="E411" i="53" s="1"/>
  <c r="D131" i="53"/>
  <c r="D348" i="53" s="1"/>
  <c r="D411" i="53" s="1"/>
  <c r="C130" i="53"/>
  <c r="B130" i="53"/>
  <c r="F118" i="53"/>
  <c r="E118" i="53"/>
  <c r="D118" i="53"/>
  <c r="C118" i="53"/>
  <c r="B118" i="53"/>
  <c r="F113" i="53"/>
  <c r="E113" i="53"/>
  <c r="E105" i="53" s="1"/>
  <c r="E122" i="53" s="1"/>
  <c r="D113" i="53"/>
  <c r="C113" i="53"/>
  <c r="B113" i="53"/>
  <c r="F108" i="53"/>
  <c r="E108" i="53"/>
  <c r="D108" i="53"/>
  <c r="B108" i="53"/>
  <c r="C107" i="53"/>
  <c r="C108" i="53" s="1"/>
  <c r="F99" i="53"/>
  <c r="E99" i="53"/>
  <c r="D99" i="53"/>
  <c r="C99" i="53"/>
  <c r="B99" i="53"/>
  <c r="F87" i="53"/>
  <c r="E87" i="53"/>
  <c r="D87" i="53"/>
  <c r="C87" i="53"/>
  <c r="B87" i="53"/>
  <c r="F82" i="53"/>
  <c r="E82" i="53"/>
  <c r="D82" i="53"/>
  <c r="C82" i="53"/>
  <c r="B82" i="53"/>
  <c r="F77" i="53"/>
  <c r="E77" i="53"/>
  <c r="D77" i="53"/>
  <c r="B77" i="53"/>
  <c r="C76" i="53"/>
  <c r="C77" i="53" s="1"/>
  <c r="C74" i="53" s="1"/>
  <c r="C91" i="53" s="1"/>
  <c r="F68" i="53"/>
  <c r="E68" i="53"/>
  <c r="D68" i="53"/>
  <c r="C68" i="53"/>
  <c r="B68" i="53"/>
  <c r="F56" i="53"/>
  <c r="E56" i="53"/>
  <c r="D56" i="53"/>
  <c r="C56" i="53"/>
  <c r="B56" i="53"/>
  <c r="F51" i="53"/>
  <c r="E51" i="53"/>
  <c r="D51" i="53"/>
  <c r="C51" i="53"/>
  <c r="B51" i="53"/>
  <c r="F46" i="53"/>
  <c r="E46" i="53"/>
  <c r="D46" i="53"/>
  <c r="B46" i="53"/>
  <c r="C45" i="53"/>
  <c r="C46" i="53" s="1"/>
  <c r="F37" i="53"/>
  <c r="E37" i="53"/>
  <c r="D37" i="53"/>
  <c r="C37" i="53"/>
  <c r="B37" i="53"/>
  <c r="F25" i="53"/>
  <c r="E25" i="53"/>
  <c r="D25" i="53"/>
  <c r="C25" i="53"/>
  <c r="B25" i="53"/>
  <c r="F20" i="53"/>
  <c r="E20" i="53"/>
  <c r="D20" i="53"/>
  <c r="C20" i="53"/>
  <c r="B20" i="53"/>
  <c r="F15" i="53"/>
  <c r="F12" i="53" s="1"/>
  <c r="F29" i="53" s="1"/>
  <c r="E15" i="53"/>
  <c r="D15" i="53"/>
  <c r="B15" i="53"/>
  <c r="C14" i="53"/>
  <c r="F6" i="53"/>
  <c r="E6" i="53"/>
  <c r="D6" i="53"/>
  <c r="C6" i="53"/>
  <c r="B6" i="53"/>
  <c r="F74" i="53" l="1"/>
  <c r="F91" i="53" s="1"/>
  <c r="E74" i="53"/>
  <c r="E91" i="53" s="1"/>
  <c r="D74" i="53"/>
  <c r="D91" i="53" s="1"/>
  <c r="B229" i="53"/>
  <c r="B246" i="53" s="1"/>
  <c r="E198" i="53"/>
  <c r="E215" i="53" s="1"/>
  <c r="D291" i="53"/>
  <c r="D308" i="53" s="1"/>
  <c r="B421" i="53"/>
  <c r="B384" i="53"/>
  <c r="B403" i="53" s="1"/>
  <c r="E384" i="53"/>
  <c r="E403" i="53" s="1"/>
  <c r="D12" i="53"/>
  <c r="D29" i="53" s="1"/>
  <c r="B347" i="53"/>
  <c r="B410" i="53" s="1"/>
  <c r="D229" i="53"/>
  <c r="D246" i="53" s="1"/>
  <c r="E260" i="53"/>
  <c r="E277" i="53" s="1"/>
  <c r="E322" i="53"/>
  <c r="E339" i="53" s="1"/>
  <c r="B356" i="53"/>
  <c r="D421" i="53"/>
  <c r="C424" i="53"/>
  <c r="B12" i="53"/>
  <c r="B29" i="53" s="1"/>
  <c r="B43" i="53"/>
  <c r="B60" i="53" s="1"/>
  <c r="F43" i="53"/>
  <c r="F60" i="53" s="1"/>
  <c r="B74" i="53"/>
  <c r="B91" i="53" s="1"/>
  <c r="C105" i="53"/>
  <c r="C122" i="53" s="1"/>
  <c r="C167" i="53"/>
  <c r="C184" i="53" s="1"/>
  <c r="F167" i="53"/>
  <c r="F184" i="53" s="1"/>
  <c r="E167" i="53"/>
  <c r="E184" i="53" s="1"/>
  <c r="D167" i="53"/>
  <c r="D184" i="53" s="1"/>
  <c r="C291" i="53"/>
  <c r="C308" i="53" s="1"/>
  <c r="F291" i="53"/>
  <c r="F308" i="53" s="1"/>
  <c r="E291" i="53"/>
  <c r="E308" i="53" s="1"/>
  <c r="F421" i="53"/>
  <c r="E361" i="53"/>
  <c r="E424" i="53" s="1"/>
  <c r="D105" i="53"/>
  <c r="D122" i="53" s="1"/>
  <c r="D198" i="53"/>
  <c r="D215" i="53" s="1"/>
  <c r="C229" i="53"/>
  <c r="C246" i="53" s="1"/>
  <c r="E229" i="53"/>
  <c r="E246" i="53" s="1"/>
  <c r="B260" i="53"/>
  <c r="B277" i="53" s="1"/>
  <c r="F260" i="53"/>
  <c r="F277" i="53" s="1"/>
  <c r="B322" i="53"/>
  <c r="B339" i="53" s="1"/>
  <c r="F322" i="53"/>
  <c r="F339" i="53" s="1"/>
  <c r="B361" i="53"/>
  <c r="B424" i="53" s="1"/>
  <c r="F361" i="53"/>
  <c r="F424" i="53" s="1"/>
  <c r="B136" i="53"/>
  <c r="B153" i="53" s="1"/>
  <c r="E43" i="53"/>
  <c r="E60" i="53" s="1"/>
  <c r="D43" i="53"/>
  <c r="D60" i="53" s="1"/>
  <c r="E136" i="53"/>
  <c r="E153" i="53" s="1"/>
  <c r="D136" i="53"/>
  <c r="D153" i="53" s="1"/>
  <c r="F384" i="53"/>
  <c r="F403" i="53" s="1"/>
  <c r="C347" i="53"/>
  <c r="C410" i="53" s="1"/>
  <c r="C355" i="53"/>
  <c r="C418" i="53" s="1"/>
  <c r="E12" i="53"/>
  <c r="E29" i="53" s="1"/>
  <c r="C43" i="53"/>
  <c r="C60" i="53" s="1"/>
  <c r="B105" i="53"/>
  <c r="B122" i="53" s="1"/>
  <c r="F105" i="53"/>
  <c r="F122" i="53" s="1"/>
  <c r="E130" i="53"/>
  <c r="E347" i="53" s="1"/>
  <c r="E410" i="53" s="1"/>
  <c r="C136" i="53"/>
  <c r="C153" i="53" s="1"/>
  <c r="C198" i="53"/>
  <c r="C215" i="53" s="1"/>
  <c r="B198" i="53"/>
  <c r="B215" i="53" s="1"/>
  <c r="F198" i="53"/>
  <c r="F215" i="53" s="1"/>
  <c r="D260" i="53"/>
  <c r="D277" i="53" s="1"/>
  <c r="C384" i="53"/>
  <c r="C403" i="53" s="1"/>
  <c r="B419" i="53"/>
  <c r="F419" i="53"/>
  <c r="D130" i="53"/>
  <c r="D347" i="53" s="1"/>
  <c r="D410" i="53" s="1"/>
  <c r="D356" i="53"/>
  <c r="C361" i="53"/>
  <c r="B366" i="53"/>
  <c r="B431" i="53" s="1"/>
  <c r="F366" i="53"/>
  <c r="F431" i="53" s="1"/>
  <c r="B417" i="53"/>
  <c r="F417" i="53"/>
  <c r="E422" i="53"/>
  <c r="B429" i="53"/>
  <c r="E356" i="53"/>
  <c r="D361" i="53"/>
  <c r="D424" i="53" s="1"/>
  <c r="C366" i="53"/>
  <c r="C431" i="53" s="1"/>
  <c r="C417" i="53"/>
  <c r="B422" i="53"/>
  <c r="F422" i="53"/>
  <c r="B430" i="53"/>
  <c r="C15" i="53"/>
  <c r="C12" i="53" s="1"/>
  <c r="C29" i="53" s="1"/>
  <c r="F130" i="53"/>
  <c r="F347" i="53" s="1"/>
  <c r="F410" i="53" s="1"/>
  <c r="D366" i="53"/>
  <c r="D431" i="53" s="1"/>
  <c r="E366" i="53"/>
  <c r="E431" i="53" s="1"/>
  <c r="E45" i="48"/>
  <c r="C356" i="53" l="1"/>
  <c r="C419" i="53" s="1"/>
  <c r="B353" i="53"/>
  <c r="E353" i="53"/>
  <c r="E419" i="53"/>
  <c r="D353" i="53"/>
  <c r="D419" i="53"/>
  <c r="F353" i="53"/>
  <c r="G58" i="48"/>
  <c r="F58" i="48"/>
  <c r="Q136" i="47"/>
  <c r="M136" i="47"/>
  <c r="O136" i="47"/>
  <c r="E20" i="50"/>
  <c r="C353" i="53" l="1"/>
  <c r="C416" i="53" s="1"/>
  <c r="F416" i="53"/>
  <c r="F370" i="53"/>
  <c r="F435" i="53" s="1"/>
  <c r="E370" i="53"/>
  <c r="E435" i="53" s="1"/>
  <c r="E416" i="53"/>
  <c r="B416" i="53"/>
  <c r="B370" i="53"/>
  <c r="B435" i="53" s="1"/>
  <c r="D370" i="53"/>
  <c r="D435" i="53" s="1"/>
  <c r="D416" i="53"/>
  <c r="C370" i="53"/>
  <c r="C435" i="53" s="1"/>
  <c r="D89" i="48" l="1"/>
  <c r="D78" i="48" s="1"/>
  <c r="D74" i="48" s="1"/>
  <c r="D80" i="48"/>
  <c r="D79" i="48"/>
  <c r="D75" i="48"/>
  <c r="D43" i="48"/>
  <c r="D19" i="48"/>
  <c r="D11" i="48"/>
  <c r="E89" i="48"/>
  <c r="E78" i="48" s="1"/>
  <c r="E80" i="48"/>
  <c r="E79" i="48"/>
  <c r="E75" i="48"/>
  <c r="E43" i="48"/>
  <c r="E19" i="48"/>
  <c r="E11" i="48"/>
  <c r="N142" i="47"/>
  <c r="N141" i="47"/>
  <c r="N140" i="47"/>
  <c r="M142" i="47"/>
  <c r="N124" i="47"/>
  <c r="M124" i="47"/>
  <c r="N120" i="47"/>
  <c r="M120" i="47"/>
  <c r="M104" i="47"/>
  <c r="N99" i="47"/>
  <c r="M99" i="47"/>
  <c r="N26" i="47"/>
  <c r="M26" i="47"/>
  <c r="G60" i="46"/>
  <c r="E13" i="50" s="1"/>
  <c r="G54" i="46"/>
  <c r="E12" i="50" s="1"/>
  <c r="G50" i="46"/>
  <c r="G30" i="46"/>
  <c r="G29" i="46" s="1"/>
  <c r="G6" i="46"/>
  <c r="L142" i="47"/>
  <c r="L141" i="47"/>
  <c r="L140" i="47"/>
  <c r="K136" i="47"/>
  <c r="L124" i="47"/>
  <c r="K124" i="47"/>
  <c r="L120" i="47"/>
  <c r="K120" i="47"/>
  <c r="L104" i="47"/>
  <c r="K104" i="47"/>
  <c r="L99" i="47"/>
  <c r="K99" i="47"/>
  <c r="L92" i="47"/>
  <c r="K92" i="47"/>
  <c r="L73" i="47"/>
  <c r="K73" i="47"/>
  <c r="L64" i="47"/>
  <c r="K64" i="47"/>
  <c r="L34" i="47"/>
  <c r="K34" i="47"/>
  <c r="L26" i="47"/>
  <c r="K26" i="47"/>
  <c r="L20" i="47"/>
  <c r="K20" i="47"/>
  <c r="L16" i="47"/>
  <c r="K16" i="47"/>
  <c r="F60" i="46"/>
  <c r="F54" i="46"/>
  <c r="F50" i="46"/>
  <c r="F30" i="46"/>
  <c r="F29" i="46" s="1"/>
  <c r="F17" i="46"/>
  <c r="F6" i="46"/>
  <c r="K142" i="47" l="1"/>
  <c r="D20" i="50"/>
  <c r="M20" i="47"/>
  <c r="N20" i="47"/>
  <c r="N104" i="47"/>
  <c r="G17" i="46"/>
  <c r="G5" i="46" s="1"/>
  <c r="M34" i="47"/>
  <c r="M92" i="47"/>
  <c r="M16" i="47"/>
  <c r="M73" i="47"/>
  <c r="N34" i="47"/>
  <c r="N64" i="47"/>
  <c r="N92" i="47"/>
  <c r="M64" i="47"/>
  <c r="N16" i="47"/>
  <c r="N73" i="47"/>
  <c r="K126" i="47"/>
  <c r="L126" i="47"/>
  <c r="E74" i="48"/>
  <c r="F5" i="46"/>
  <c r="F69" i="46" s="1"/>
  <c r="K141" i="47" l="1"/>
  <c r="D19" i="50"/>
  <c r="K140" i="47"/>
  <c r="D18" i="50"/>
  <c r="M126" i="47"/>
  <c r="M140" i="47" s="1"/>
  <c r="G69" i="46"/>
  <c r="E11" i="50"/>
  <c r="N126" i="47"/>
  <c r="M141" i="47" s="1"/>
  <c r="K143" i="47"/>
  <c r="E18" i="50" l="1"/>
  <c r="E19" i="50"/>
  <c r="M143" i="47"/>
  <c r="G136" i="47" l="1"/>
  <c r="G142" i="47" s="1"/>
  <c r="H124" i="47"/>
  <c r="G124" i="47"/>
  <c r="H120" i="47"/>
  <c r="G120" i="47"/>
  <c r="H104" i="47"/>
  <c r="G104" i="47"/>
  <c r="H99" i="47"/>
  <c r="G99" i="47"/>
  <c r="H92" i="47"/>
  <c r="G92" i="47"/>
  <c r="G73" i="47"/>
  <c r="H73" i="47"/>
  <c r="H64" i="47"/>
  <c r="G64" i="47"/>
  <c r="H34" i="47"/>
  <c r="G34" i="47"/>
  <c r="H26" i="47"/>
  <c r="G26" i="47"/>
  <c r="H20" i="47"/>
  <c r="G20" i="47"/>
  <c r="H16" i="47"/>
  <c r="G16" i="47"/>
  <c r="D50" i="46"/>
  <c r="D60" i="46"/>
  <c r="D54" i="46"/>
  <c r="D30" i="46"/>
  <c r="D29" i="46" s="1"/>
  <c r="D17" i="46"/>
  <c r="D6" i="46"/>
  <c r="H126" i="47" l="1"/>
  <c r="G141" i="47" s="1"/>
  <c r="G126" i="47"/>
  <c r="G140" i="47" s="1"/>
  <c r="D5" i="46"/>
  <c r="D69" i="46" s="1"/>
  <c r="F120" i="47"/>
  <c r="E120" i="47"/>
  <c r="E136" i="47"/>
  <c r="E142" i="47" s="1"/>
  <c r="F124" i="47"/>
  <c r="E124" i="47"/>
  <c r="F104" i="47"/>
  <c r="E104" i="47"/>
  <c r="F99" i="47"/>
  <c r="E99" i="47"/>
  <c r="F92" i="47"/>
  <c r="E92" i="47"/>
  <c r="F73" i="47"/>
  <c r="E73" i="47"/>
  <c r="F64" i="47"/>
  <c r="E64" i="47"/>
  <c r="F34" i="47"/>
  <c r="E34" i="47"/>
  <c r="F26" i="47"/>
  <c r="E26" i="47"/>
  <c r="F20" i="47"/>
  <c r="E20" i="47"/>
  <c r="F16" i="47"/>
  <c r="E16" i="47"/>
  <c r="C60" i="46"/>
  <c r="C54" i="46"/>
  <c r="C50" i="46"/>
  <c r="C30" i="46"/>
  <c r="C29" i="46" s="1"/>
  <c r="C17" i="46"/>
  <c r="C6" i="46"/>
  <c r="E21" i="50"/>
  <c r="D21" i="50"/>
  <c r="E14" i="50"/>
  <c r="D23" i="50"/>
  <c r="G143" i="47" l="1"/>
  <c r="C5" i="46"/>
  <c r="C69" i="46" s="1"/>
  <c r="E126" i="47"/>
  <c r="E140" i="47" s="1"/>
  <c r="F126" i="47"/>
  <c r="E141" i="47" s="1"/>
  <c r="E24" i="50"/>
  <c r="E23" i="50"/>
  <c r="D14" i="50"/>
  <c r="D24" i="50" s="1"/>
  <c r="E143" i="47" l="1"/>
  <c r="G75" i="48"/>
  <c r="F75" i="48"/>
  <c r="C75" i="48"/>
  <c r="G80" i="48"/>
  <c r="F80" i="48"/>
  <c r="P20" i="47" l="1"/>
  <c r="Q20" i="47"/>
  <c r="Q104" i="47"/>
  <c r="O104" i="47"/>
  <c r="P34" i="47"/>
  <c r="R142" i="47"/>
  <c r="P142" i="47"/>
  <c r="R141" i="47"/>
  <c r="P141" i="47"/>
  <c r="R140" i="47"/>
  <c r="P140" i="47"/>
  <c r="Q142" i="47"/>
  <c r="O142" i="47"/>
  <c r="R124" i="47"/>
  <c r="Q124" i="47"/>
  <c r="P124" i="47"/>
  <c r="O124" i="47"/>
  <c r="R120" i="47"/>
  <c r="Q120" i="47"/>
  <c r="P120" i="47"/>
  <c r="O120" i="47"/>
  <c r="R104" i="47"/>
  <c r="P104" i="47"/>
  <c r="R99" i="47"/>
  <c r="Q99" i="47"/>
  <c r="P99" i="47"/>
  <c r="O99" i="47"/>
  <c r="R92" i="47"/>
  <c r="R73" i="47"/>
  <c r="P73" i="47"/>
  <c r="R64" i="47"/>
  <c r="R26" i="47"/>
  <c r="Q26" i="47"/>
  <c r="P26" i="47"/>
  <c r="O26" i="47"/>
  <c r="R20" i="47"/>
  <c r="R16" i="47"/>
  <c r="Q16" i="47"/>
  <c r="P16" i="47"/>
  <c r="O16" i="47"/>
  <c r="I60" i="46"/>
  <c r="G13" i="50" s="1"/>
  <c r="H60" i="46"/>
  <c r="F13" i="50" s="1"/>
  <c r="I54" i="46"/>
  <c r="G12" i="50" s="1"/>
  <c r="H54" i="46"/>
  <c r="F12" i="50" s="1"/>
  <c r="I50" i="46"/>
  <c r="H50" i="46"/>
  <c r="I30" i="46"/>
  <c r="I29" i="46" s="1"/>
  <c r="H30" i="46"/>
  <c r="H29" i="46" s="1"/>
  <c r="I6" i="46"/>
  <c r="H6" i="46"/>
  <c r="P64" i="47" l="1"/>
  <c r="P92" i="47"/>
  <c r="Q34" i="47"/>
  <c r="O34" i="47"/>
  <c r="Q64" i="47"/>
  <c r="Q92" i="47"/>
  <c r="R34" i="47"/>
  <c r="R126" i="47" s="1"/>
  <c r="O64" i="47"/>
  <c r="O92" i="47"/>
  <c r="Q73" i="47"/>
  <c r="O73" i="47"/>
  <c r="O20" i="47"/>
  <c r="H17" i="46"/>
  <c r="H5" i="46" s="1"/>
  <c r="I17" i="46"/>
  <c r="I5" i="46" s="1"/>
  <c r="G89" i="48"/>
  <c r="G78" i="48" s="1"/>
  <c r="F89" i="48"/>
  <c r="F78" i="48" s="1"/>
  <c r="G79" i="48"/>
  <c r="F79" i="48"/>
  <c r="G43" i="48"/>
  <c r="F43" i="48"/>
  <c r="G19" i="48"/>
  <c r="F19" i="48"/>
  <c r="G11" i="48"/>
  <c r="F11" i="48"/>
  <c r="C89" i="48"/>
  <c r="C78" i="48" s="1"/>
  <c r="C80" i="48"/>
  <c r="C79" i="48"/>
  <c r="C43" i="48"/>
  <c r="C19" i="48"/>
  <c r="C11" i="48"/>
  <c r="J142" i="47"/>
  <c r="J141" i="47"/>
  <c r="J140" i="47"/>
  <c r="I136" i="47"/>
  <c r="J124" i="47"/>
  <c r="I123" i="47"/>
  <c r="I124" i="47" s="1"/>
  <c r="J120" i="47"/>
  <c r="I120" i="47"/>
  <c r="J104" i="47"/>
  <c r="I104" i="47"/>
  <c r="J99" i="47"/>
  <c r="I99" i="47"/>
  <c r="J92" i="47"/>
  <c r="I92" i="47"/>
  <c r="J73" i="47"/>
  <c r="I73" i="47"/>
  <c r="J64" i="47"/>
  <c r="I64" i="47"/>
  <c r="J34" i="47"/>
  <c r="I34" i="47"/>
  <c r="J26" i="47"/>
  <c r="I26" i="47"/>
  <c r="J20" i="47"/>
  <c r="I20" i="47"/>
  <c r="J16" i="47"/>
  <c r="I16" i="47"/>
  <c r="E60" i="46"/>
  <c r="C13" i="50" s="1"/>
  <c r="E59" i="46"/>
  <c r="E54" i="46" s="1"/>
  <c r="C12" i="50" s="1"/>
  <c r="E50" i="46"/>
  <c r="E30" i="46"/>
  <c r="E29" i="46" s="1"/>
  <c r="E17" i="46"/>
  <c r="E6" i="46"/>
  <c r="P126" i="47" l="1"/>
  <c r="O141" i="47" s="1"/>
  <c r="I69" i="46"/>
  <c r="G11" i="50"/>
  <c r="G14" i="50" s="1"/>
  <c r="Q126" i="47"/>
  <c r="G18" i="50" s="1"/>
  <c r="O126" i="47"/>
  <c r="F18" i="50" s="1"/>
  <c r="Q141" i="47"/>
  <c r="G19" i="50"/>
  <c r="H69" i="46"/>
  <c r="F11" i="50"/>
  <c r="F14" i="50" s="1"/>
  <c r="I142" i="47"/>
  <c r="C20" i="50"/>
  <c r="J126" i="47"/>
  <c r="I141" i="47" s="1"/>
  <c r="G74" i="48"/>
  <c r="F74" i="48"/>
  <c r="I126" i="47"/>
  <c r="E5" i="46"/>
  <c r="C74" i="48"/>
  <c r="F19" i="50" l="1"/>
  <c r="F23" i="50" s="1"/>
  <c r="O140" i="47"/>
  <c r="O143" i="47" s="1"/>
  <c r="Q140" i="47"/>
  <c r="Q143" i="47" s="1"/>
  <c r="G21" i="50"/>
  <c r="G24" i="50" s="1"/>
  <c r="G23" i="50"/>
  <c r="C19" i="50"/>
  <c r="E69" i="46"/>
  <c r="C11" i="50"/>
  <c r="I140" i="47"/>
  <c r="I143" i="47" s="1"/>
  <c r="C18" i="50"/>
  <c r="F21" i="50" l="1"/>
  <c r="F24" i="50" s="1"/>
  <c r="C14" i="50"/>
  <c r="C23" i="50"/>
  <c r="C21" i="50"/>
  <c r="C24" i="50" l="1"/>
</calcChain>
</file>

<file path=xl/sharedStrings.xml><?xml version="1.0" encoding="utf-8"?>
<sst xmlns="http://schemas.openxmlformats.org/spreadsheetml/2006/main" count="1020" uniqueCount="393">
  <si>
    <t>U k a z o v a t e ľ</t>
  </si>
  <si>
    <t>BEŽNÉ  PRÍJMY:</t>
  </si>
  <si>
    <t>Daňové príjmy</t>
  </si>
  <si>
    <t>Miestne dane</t>
  </si>
  <si>
    <t xml:space="preserve"> - za psa</t>
  </si>
  <si>
    <t xml:space="preserve"> - za užívanie verejného priestranstva </t>
  </si>
  <si>
    <t xml:space="preserve">   z toho za vyhradené parkovanie</t>
  </si>
  <si>
    <t xml:space="preserve"> - za nevýherné hracie prístroje </t>
  </si>
  <si>
    <t xml:space="preserve"> - za predajné automaty </t>
  </si>
  <si>
    <t>Podiel na výnose dane z príjmov fyzických osôb</t>
  </si>
  <si>
    <t>Podiel na dani z nehnuteľností</t>
  </si>
  <si>
    <t>Podiel na poplatku za komunálny odpad</t>
  </si>
  <si>
    <t xml:space="preserve">Nedaňové príjmy </t>
  </si>
  <si>
    <t>Príjmy z prenájmu majetku - pozemky</t>
  </si>
  <si>
    <t>Príjmy z prenájmu majetku - Veolia Energia Slovensko</t>
  </si>
  <si>
    <t>Príjmy z prenájmu majetku - budovy MČ</t>
  </si>
  <si>
    <t>Príjmy z prenájmu - byty</t>
  </si>
  <si>
    <t>Príjmy z prenájmu - nebytové priestory, garáže, objekty</t>
  </si>
  <si>
    <t>Administratívne poplatky</t>
  </si>
  <si>
    <t>Úroky</t>
  </si>
  <si>
    <t xml:space="preserve">Ostatné nedaňové príjmy </t>
  </si>
  <si>
    <t>Príjmy materských škôl</t>
  </si>
  <si>
    <t xml:space="preserve">Granty a transfery </t>
  </si>
  <si>
    <t>Dotácie zo štátneho rozpočtu</t>
  </si>
  <si>
    <t xml:space="preserve"> v tom:    školstvo</t>
  </si>
  <si>
    <t xml:space="preserve">              sociálna starostlivosť - činnosť ZOS</t>
  </si>
  <si>
    <t xml:space="preserve">              zariad. núdzového bývania</t>
  </si>
  <si>
    <t xml:space="preserve">              štátne sociálne dávky</t>
  </si>
  <si>
    <t xml:space="preserve">              stavebný poriadok</t>
  </si>
  <si>
    <t xml:space="preserve">              špeciálny stavebný úrad</t>
  </si>
  <si>
    <t xml:space="preserve">              matrika</t>
  </si>
  <si>
    <t xml:space="preserve">              štátny fond rozvoja bývania</t>
  </si>
  <si>
    <t xml:space="preserve">              školský úrad</t>
  </si>
  <si>
    <t xml:space="preserve">              ohlasovňa pobytu</t>
  </si>
  <si>
    <t xml:space="preserve">              ochrana prírody a krajiny</t>
  </si>
  <si>
    <t>Granty, sponzorské dary</t>
  </si>
  <si>
    <t>Dotácie - prostriedky EU a ŠR na projekty, voľby, sčít.ľudu</t>
  </si>
  <si>
    <t>Príjmy rozpočtových organizácií</t>
  </si>
  <si>
    <t xml:space="preserve">Príjmy organizácií školstva </t>
  </si>
  <si>
    <t>v tom príjmy z poplatkov za stravovanie</t>
  </si>
  <si>
    <t>Príjmy ostatných rozpočtových organizácií</t>
  </si>
  <si>
    <t>KAPITÁLOVÉ  PRÍJMY:</t>
  </si>
  <si>
    <t>Príjmy z  predaja majetku</t>
  </si>
  <si>
    <t xml:space="preserve"> - z predaja pozemkov</t>
  </si>
  <si>
    <t xml:space="preserve"> - z predaja bytov, nebyt. priest., objektov</t>
  </si>
  <si>
    <t xml:space="preserve"> - z predaja nehnuteľného majetku hl. mesta</t>
  </si>
  <si>
    <t>Kapitálové transfery</t>
  </si>
  <si>
    <t>FINANČNÉ OPERÁCIE:</t>
  </si>
  <si>
    <t>Prostriedky prevedené</t>
  </si>
  <si>
    <t xml:space="preserve"> - z Fondu rozvoja bývania</t>
  </si>
  <si>
    <t xml:space="preserve"> - z Konta zelene</t>
  </si>
  <si>
    <t xml:space="preserve"> - z Rezervného fondu</t>
  </si>
  <si>
    <t xml:space="preserve"> - zo zostatku dotácií z predchádzajúcich rokov</t>
  </si>
  <si>
    <t>PRÍJMY  SPOLU</t>
  </si>
  <si>
    <t>Číslo programu</t>
  </si>
  <si>
    <t xml:space="preserve">Názov </t>
  </si>
  <si>
    <t>Bežné výdavky</t>
  </si>
  <si>
    <t>Kapit. výd.</t>
  </si>
  <si>
    <t>1</t>
  </si>
  <si>
    <t>Rozhodovanie, manažment a kontrola</t>
  </si>
  <si>
    <t>Výkon funkcie poslancov</t>
  </si>
  <si>
    <t>Manažment</t>
  </si>
  <si>
    <t>Výkon funkcie starostu</t>
  </si>
  <si>
    <t>2</t>
  </si>
  <si>
    <t>Výkon funkcie zástupcov starostu</t>
  </si>
  <si>
    <t>3</t>
  </si>
  <si>
    <t>Výkon funkcie prednostu</t>
  </si>
  <si>
    <t>Výkon funkcie miestneho kontrolóra</t>
  </si>
  <si>
    <t>Stratégia a riadenie projektov</t>
  </si>
  <si>
    <t>Podpora neziskových organizácií</t>
  </si>
  <si>
    <t>Program č. 1 spolu</t>
  </si>
  <si>
    <t>Moderný miestny úrad</t>
  </si>
  <si>
    <t>Zabezpeč. chodu informačného systému</t>
  </si>
  <si>
    <t>Úrad ako podpora</t>
  </si>
  <si>
    <t>Program č. 2 spolu</t>
  </si>
  <si>
    <t>Služby občanom</t>
  </si>
  <si>
    <t xml:space="preserve">Matrika </t>
  </si>
  <si>
    <t>Ohlasovňa pobytu</t>
  </si>
  <si>
    <t>Sobáše a občianske obrady</t>
  </si>
  <si>
    <t>Propagácia mestskej časti</t>
  </si>
  <si>
    <t>Program č. 3 spolu</t>
  </si>
  <si>
    <t>4</t>
  </si>
  <si>
    <t>Doprava a komunikácie</t>
  </si>
  <si>
    <t>Miestne komunikácie a chodníky</t>
  </si>
  <si>
    <t>Oprava a obnova komunikácií</t>
  </si>
  <si>
    <t>Zabezpeč. vyhradeného parkovania</t>
  </si>
  <si>
    <t>Výst. chodníkov, komunik.a cyklotrás</t>
  </si>
  <si>
    <t>Projekt zjednosmernenia ulíc</t>
  </si>
  <si>
    <t>5</t>
  </si>
  <si>
    <t xml:space="preserve">Parkovanie </t>
  </si>
  <si>
    <t>Program č. 4 spolu</t>
  </si>
  <si>
    <t>Vzdelávanie</t>
  </si>
  <si>
    <t>Predškolské vzdelávanie</t>
  </si>
  <si>
    <t>Materské školy</t>
  </si>
  <si>
    <t>Vzdelávanie v základných školách</t>
  </si>
  <si>
    <t>ZŠ Budatínska</t>
  </si>
  <si>
    <t xml:space="preserve">ZŠ Černyševského </t>
  </si>
  <si>
    <t xml:space="preserve">ZŠ Dudova </t>
  </si>
  <si>
    <t>ZŠ Gessayova</t>
  </si>
  <si>
    <t xml:space="preserve">ZŠ Holíčska </t>
  </si>
  <si>
    <t>6</t>
  </si>
  <si>
    <t xml:space="preserve">ZŠ Lachova </t>
  </si>
  <si>
    <t>7</t>
  </si>
  <si>
    <t>ZŠ Nobelovo nám.</t>
  </si>
  <si>
    <t>8</t>
  </si>
  <si>
    <t xml:space="preserve">ZŠ Pankúchova </t>
  </si>
  <si>
    <t>9</t>
  </si>
  <si>
    <t xml:space="preserve">ZŠ Prokofievova </t>
  </si>
  <si>
    <t>10</t>
  </si>
  <si>
    <t xml:space="preserve">ZŠ Tupolevova </t>
  </si>
  <si>
    <t>11</t>
  </si>
  <si>
    <t xml:space="preserve">ZŠ Turnianska </t>
  </si>
  <si>
    <t xml:space="preserve">Zlepšenie technic. stavu budov </t>
  </si>
  <si>
    <t xml:space="preserve">Projekt Zlepšenie technic. stavu budov </t>
  </si>
  <si>
    <t>Rozvoj kapacít MŠ</t>
  </si>
  <si>
    <t>Riadenie kvality vzdelávania</t>
  </si>
  <si>
    <t>Podpora voľnočasových aktivít v ZŠ</t>
  </si>
  <si>
    <t>Školské stravovanie v ZŠ</t>
  </si>
  <si>
    <t xml:space="preserve">Školský úrad </t>
  </si>
  <si>
    <t>Podujatia žiakov ZŠ a MŠ</t>
  </si>
  <si>
    <t>Program č. 5 spolu</t>
  </si>
  <si>
    <t>Kultúra a šport</t>
  </si>
  <si>
    <t xml:space="preserve">Miestna knižnica Petržalka </t>
  </si>
  <si>
    <t xml:space="preserve">Kultúrne zariadenia Petržalky </t>
  </si>
  <si>
    <t>Kultúrne podujatia</t>
  </si>
  <si>
    <t>Podpora športu</t>
  </si>
  <si>
    <t>Športové podujatia</t>
  </si>
  <si>
    <t>Program č. 6 spolu</t>
  </si>
  <si>
    <t>Životné prostredie</t>
  </si>
  <si>
    <t>Starostlivosť o zeleň</t>
  </si>
  <si>
    <t>Tvorba parkov a zelených plôch</t>
  </si>
  <si>
    <t xml:space="preserve">Projekt Revitalizácie predzáhradiek </t>
  </si>
  <si>
    <t>Výsadba drevín a záhonov</t>
  </si>
  <si>
    <t>Verejné priestranstvá</t>
  </si>
  <si>
    <t>Údržba a čistota verej. priestranstiev</t>
  </si>
  <si>
    <t>Starostlivosť o psov</t>
  </si>
  <si>
    <t>Dotváranie a bud. kontajner. stanovíšť</t>
  </si>
  <si>
    <t>Podpora vodnej záchrannej služby</t>
  </si>
  <si>
    <t>Program č. 7 spolu</t>
  </si>
  <si>
    <t>Územný rozvoj</t>
  </si>
  <si>
    <t>Urbanistické štúdie a územné plány zón</t>
  </si>
  <si>
    <t>Kvalitné a včasné stavebné konanie</t>
  </si>
  <si>
    <t>Stavebný úrad</t>
  </si>
  <si>
    <t>Špeciálny stavebný úrad</t>
  </si>
  <si>
    <t>Štátny fond rozvoja bývania</t>
  </si>
  <si>
    <t>Program č. 8 spolu</t>
  </si>
  <si>
    <t>Nakladanie s majetkom a bývanie</t>
  </si>
  <si>
    <t>Obecné byty</t>
  </si>
  <si>
    <t>Nebytové priestory</t>
  </si>
  <si>
    <t>Obnova a údržba majetku</t>
  </si>
  <si>
    <t>Program č. 9 spolu</t>
  </si>
  <si>
    <t>Sociálna pomoc a sociálne služby</t>
  </si>
  <si>
    <t>Starostlivosť o seniorov</t>
  </si>
  <si>
    <t>Starostlivosť o rodinu a deti</t>
  </si>
  <si>
    <t>Poskytovanie dávok sociálnej pomoci</t>
  </si>
  <si>
    <t>Pochovávanie občanov</t>
  </si>
  <si>
    <t>Prenes.výkon št.správy v soc. oblasti</t>
  </si>
  <si>
    <t>Stredisko sociálnych služieb</t>
  </si>
  <si>
    <t>Zariadenia sociálnych služieb</t>
  </si>
  <si>
    <t>Správa Strediska sociálnych služieb</t>
  </si>
  <si>
    <t xml:space="preserve">Sociálne služby </t>
  </si>
  <si>
    <t>Program č. 10 spolu</t>
  </si>
  <si>
    <t>Bezpečnosť a poriadok</t>
  </si>
  <si>
    <t>Podpora mestskej polície</t>
  </si>
  <si>
    <t>Ochrana obecného majetku</t>
  </si>
  <si>
    <t>Program č. 11 spolu</t>
  </si>
  <si>
    <t>Spolu</t>
  </si>
  <si>
    <t>Výdavkové finančné operácie</t>
  </si>
  <si>
    <t>Splátky úverov</t>
  </si>
  <si>
    <t>Splátky finančného prenájmu</t>
  </si>
  <si>
    <t>Sumarizácia výdavkov</t>
  </si>
  <si>
    <t>Kapitálové výdavky</t>
  </si>
  <si>
    <t>Výdavky spolu</t>
  </si>
  <si>
    <t>príspevkovej organizácie mestskej časti -</t>
  </si>
  <si>
    <t>Miestneho podniku verejnoprospešných služieb Petržalka</t>
  </si>
  <si>
    <t>Tab. č. 3                 v EUR</t>
  </si>
  <si>
    <t xml:space="preserve">Transfer z rozpočtu MČ na bežné výdavky                   </t>
  </si>
  <si>
    <t xml:space="preserve">v tom progr.:                  </t>
  </si>
  <si>
    <t xml:space="preserve">            7.1 - starostlivosť o zeleň                  </t>
  </si>
  <si>
    <t xml:space="preserve">           4.1.1 - oprava a údržba komunikácií</t>
  </si>
  <si>
    <t xml:space="preserve">           7.4.1. - údržba a čistova verej. detských ihrísk</t>
  </si>
  <si>
    <t xml:space="preserve">           7.4.2. - ostatná činnosť MP VPS</t>
  </si>
  <si>
    <t xml:space="preserve">           7.3.1. - poplatky za odvoz odpadu</t>
  </si>
  <si>
    <t xml:space="preserve">Transf. z rozpočtu MČ na kapitálové výdavky        </t>
  </si>
  <si>
    <t xml:space="preserve">v tom progr.:              </t>
  </si>
  <si>
    <t xml:space="preserve">            7.1 - starostlivosť o zeleň                 </t>
  </si>
  <si>
    <t xml:space="preserve">            7.4.2. - ostatná činnosť MP VPS</t>
  </si>
  <si>
    <t xml:space="preserve">            4.1.1 - oprava a údržba komunikácií</t>
  </si>
  <si>
    <t xml:space="preserve">            7.4.1. - Údržba a čistota verej. detských ihrísk</t>
  </si>
  <si>
    <t>Kapitálové výdavky z vlast. zdrojov organizácie</t>
  </si>
  <si>
    <t xml:space="preserve">- z toho bežné výdavky / neinvestičné náklady                                    </t>
  </si>
  <si>
    <t xml:space="preserve">Výsledok hospodárenia                                     </t>
  </si>
  <si>
    <t xml:space="preserve"> mestskej časti Bratislava-Petržalka na úseku kultúry</t>
  </si>
  <si>
    <t>Tab. č. 4                v EUR</t>
  </si>
  <si>
    <t>Kultúrne zariadenia Petržalky</t>
  </si>
  <si>
    <t xml:space="preserve">Transfer z rozpočtu MČ na prevádzku       </t>
  </si>
  <si>
    <t xml:space="preserve">v tom program : </t>
  </si>
  <si>
    <t xml:space="preserve">Granty a transfery z iných zdrojov </t>
  </si>
  <si>
    <t xml:space="preserve">Transf. z rozpočtu MČ na investície - progr. 6.2      </t>
  </si>
  <si>
    <t xml:space="preserve">Bežné výdavky spolu                                                </t>
  </si>
  <si>
    <t xml:space="preserve">- z toho mzdové výdavky                                    </t>
  </si>
  <si>
    <t xml:space="preserve">Kapitálové výdavky                                            </t>
  </si>
  <si>
    <t xml:space="preserve">Príjmy bežné                                                              </t>
  </si>
  <si>
    <t>Miestna knižnica Petržalka</t>
  </si>
  <si>
    <t>Transfer z rozp. MČ na prevádzku - progr. 6.1</t>
  </si>
  <si>
    <t xml:space="preserve">Transfer z rozp. MČ na investície - progr. 6.1       </t>
  </si>
  <si>
    <t>Strediska sociálnych služieb Petržalka</t>
  </si>
  <si>
    <t>Tab. č. 5                 v EUR</t>
  </si>
  <si>
    <t xml:space="preserve">Transfer z rozpočtu MČ na prevádzku    </t>
  </si>
  <si>
    <t xml:space="preserve">Transfer zo ŠR a EÚ na prevádzku </t>
  </si>
  <si>
    <t>Transfer z rozpočtu MČ na investície</t>
  </si>
  <si>
    <t xml:space="preserve">Bežné výdavky                                                 </t>
  </si>
  <si>
    <t xml:space="preserve">- z toho mzdové výdavky                         </t>
  </si>
  <si>
    <t xml:space="preserve"> - z toho dotácia z EÚ a zo ŠR na opatrovateľskú službu</t>
  </si>
  <si>
    <t xml:space="preserve"> bežné výdavky spolu</t>
  </si>
  <si>
    <t>kapitálové výdavky</t>
  </si>
  <si>
    <t>Progr. 10.6.1</t>
  </si>
  <si>
    <t>Zariadenie opatrovateľskej starostlivosti</t>
  </si>
  <si>
    <t xml:space="preserve"> - z toho zo ŠR</t>
  </si>
  <si>
    <t>Opatrovateľská služba</t>
  </si>
  <si>
    <t>bežné výdavky spolu</t>
  </si>
  <si>
    <t xml:space="preserve"> - z toho zo ŠR a EÚ</t>
  </si>
  <si>
    <t>Domov pre rodičov a deti</t>
  </si>
  <si>
    <t xml:space="preserve">Prepravná služba          </t>
  </si>
  <si>
    <t>Prostriedky min. rokov za stravné ogranizácií školstva</t>
  </si>
  <si>
    <t>Vrátené zábezpeky</t>
  </si>
  <si>
    <t>Poplatok za rozvoj</t>
  </si>
  <si>
    <t xml:space="preserve">Prijaté zábezpeky a iné </t>
  </si>
  <si>
    <t>Podnikateľská činnosť</t>
  </si>
  <si>
    <t>Podnikateľská a ostatná činnosť</t>
  </si>
  <si>
    <t>Príjmy z podnikateľskej činnosti</t>
  </si>
  <si>
    <t xml:space="preserve">v tom progr. 10.6.2 - Správa organizácie </t>
  </si>
  <si>
    <t xml:space="preserve">Ostatná činnosť </t>
  </si>
  <si>
    <t xml:space="preserve">Vlastné príjmy </t>
  </si>
  <si>
    <t>Návratná finančná výpomoc pre BPP</t>
  </si>
  <si>
    <t>Rozvoj športovej infraštruktúry</t>
  </si>
  <si>
    <t>Plaváreň</t>
  </si>
  <si>
    <t>Podpora veľkých športových klubov</t>
  </si>
  <si>
    <t>Podpora organizácií</t>
  </si>
  <si>
    <t xml:space="preserve">Záväzné ukazovatele </t>
  </si>
  <si>
    <t>Záväzné ukazovatele rozpočtových organizácií</t>
  </si>
  <si>
    <t>Záväzné ukazovatele rozpočtovej organizácie</t>
  </si>
  <si>
    <t>Rozpočet 2021</t>
  </si>
  <si>
    <t xml:space="preserve">Dotácie - prostriedky ŠR na covid </t>
  </si>
  <si>
    <t xml:space="preserve">Príjmy bežné                                                                        </t>
  </si>
  <si>
    <t xml:space="preserve">Príjmy bežné                                                         </t>
  </si>
  <si>
    <t xml:space="preserve"> príjmy bežné</t>
  </si>
  <si>
    <t xml:space="preserve">            7.3.1 </t>
  </si>
  <si>
    <t>Príjmové finančné operácie KZ 131K + 72a</t>
  </si>
  <si>
    <t>Požiadavky 2023</t>
  </si>
  <si>
    <t>Požiadavky 2024</t>
  </si>
  <si>
    <t>Návrh rozpočtu príjmov</t>
  </si>
  <si>
    <t>Návrh rozpočtu výdavkov mestskej časti Bratislava-Petržalka na roky 2022-24</t>
  </si>
  <si>
    <t xml:space="preserve">      6.2 - činnosť KZP</t>
  </si>
  <si>
    <t xml:space="preserve">      6.3 - Kultúrne podujatia - Dni Petržalky</t>
  </si>
  <si>
    <t xml:space="preserve">      6.3 - Kultúrne podujatia - Kultúrne leto</t>
  </si>
  <si>
    <t xml:space="preserve">      6.3 - Kultúrne podujatia - Seniorfest</t>
  </si>
  <si>
    <t xml:space="preserve">      6.3 - Kult. podujatia - Petrž.ples / Pojazd.pódium</t>
  </si>
  <si>
    <t xml:space="preserve">      6.3 - Kultúrne podujatia - Petrž. Vianoč.trhy</t>
  </si>
  <si>
    <t xml:space="preserve">      6.3 - Petržalskí pátrači a Petržalská 5ka</t>
  </si>
  <si>
    <t xml:space="preserve">      6.3 - Podpora detských folklórnch súborov</t>
  </si>
  <si>
    <t xml:space="preserve">      6.3 - Kult.podujatia - Infocentrum, Deň ZEME</t>
  </si>
  <si>
    <t>Celková bilancia návrhu rozpočtu príjmov a výdavkov</t>
  </si>
  <si>
    <t>mestskej časti Bratislava-Petržalka</t>
  </si>
  <si>
    <t>Tab. č. 7</t>
  </si>
  <si>
    <t xml:space="preserve"> v EUR              </t>
  </si>
  <si>
    <t>Výhľad 2023</t>
  </si>
  <si>
    <t>PRÍJMY</t>
  </si>
  <si>
    <t>v tom:</t>
  </si>
  <si>
    <t>Bežné príjmy</t>
  </si>
  <si>
    <t>Kapitálové príjmy</t>
  </si>
  <si>
    <t>Finančné operácie príjmové</t>
  </si>
  <si>
    <t>ROZPOČTOVÉ ZDROJE SPOLU</t>
  </si>
  <si>
    <t>VÝDAVKY</t>
  </si>
  <si>
    <t>Finančné operácie výdavkové</t>
  </si>
  <si>
    <t>ROZPOČTOVÉ VÝDAVKY SPOLU</t>
  </si>
  <si>
    <t>Hospodársky výsledok bez fin. operácií</t>
  </si>
  <si>
    <t>Hospodársky výsledok vrátane fin. operácií</t>
  </si>
  <si>
    <t>Skutočnosť 2019</t>
  </si>
  <si>
    <t xml:space="preserve">Skutočnosť  2019 </t>
  </si>
  <si>
    <t>Skutočnosť  2019</t>
  </si>
  <si>
    <t>Úver, návratná finančná výpomoc zo ŠR</t>
  </si>
  <si>
    <t>mestskej časti Bratislava-Petržalka na roky 2022-24</t>
  </si>
  <si>
    <t xml:space="preserve">Skutočnosť  2020 </t>
  </si>
  <si>
    <t>Skutočnosť 2020</t>
  </si>
  <si>
    <t>Schválený rozpočet 2021</t>
  </si>
  <si>
    <t>Očakávaná skut. 2021</t>
  </si>
  <si>
    <t>Návrh 2022</t>
  </si>
  <si>
    <t>Výhľad 2024</t>
  </si>
  <si>
    <t>na roky 2022 - 2024</t>
  </si>
  <si>
    <t xml:space="preserve">            Návrh záväzných ukazovateľov rozpočtových organizácií školstva </t>
  </si>
  <si>
    <t>tab.č. 6/1</t>
  </si>
  <si>
    <t xml:space="preserve"> na roky 2022 - 2024 </t>
  </si>
  <si>
    <t>v EUR</t>
  </si>
  <si>
    <t>ZŠ  Budatínska</t>
  </si>
  <si>
    <t>Záväzné ukazovatele</t>
  </si>
  <si>
    <t>Rozpočet</t>
  </si>
  <si>
    <t>Očakávaná skut.</t>
  </si>
  <si>
    <t>návrh</t>
  </si>
  <si>
    <t>výhľad</t>
  </si>
  <si>
    <t xml:space="preserve">výhľad </t>
  </si>
  <si>
    <t>PRÍJMY SPOLU</t>
  </si>
  <si>
    <t>v tom príjmy za školský klub detí</t>
  </si>
  <si>
    <t>v tom príjmy za stravné</t>
  </si>
  <si>
    <t>v tom z prenajatých priestorov</t>
  </si>
  <si>
    <t>v tom príspevok na  nákup potravín</t>
  </si>
  <si>
    <t xml:space="preserve">v tom iné </t>
  </si>
  <si>
    <t>Bežné výdavky spolu ŠR + RMČ</t>
  </si>
  <si>
    <t xml:space="preserve">ZŠ mzdy a odvody ŠR     </t>
  </si>
  <si>
    <t xml:space="preserve">ZŠ tovary a služby ŠR     </t>
  </si>
  <si>
    <t>Bežné výdavky na PK zo ŠR spolu</t>
  </si>
  <si>
    <t xml:space="preserve">Nenormatívne výdavky zo ŠR </t>
  </si>
  <si>
    <t>Iné výdavky zo ŠR</t>
  </si>
  <si>
    <t>ZŠ mzdy a odvody z RMČ</t>
  </si>
  <si>
    <t>ZŠ tovary a služby z RMČ</t>
  </si>
  <si>
    <t>Bežné výdavky na PK z RMČ spolu</t>
  </si>
  <si>
    <t xml:space="preserve">Školské jedálne - mzdy a odvody     </t>
  </si>
  <si>
    <t xml:space="preserve">Školské jedálne- tovary a služby     </t>
  </si>
  <si>
    <t xml:space="preserve">Školské kluby detí - mzdy a odvody       </t>
  </si>
  <si>
    <t xml:space="preserve">Školské kluby detí - tovary a služby      </t>
  </si>
  <si>
    <t>Bežné výdavky na OK z RMČ spolu</t>
  </si>
  <si>
    <t>BV na potraviny na prípr. jedla od rodičov a CS</t>
  </si>
  <si>
    <t>BV na potraviny na prípr.jedla - dotácia ŠR</t>
  </si>
  <si>
    <t xml:space="preserve">Bežné výdavky z iných zdrojov </t>
  </si>
  <si>
    <t>BEŽNÉ VÝDAVKY SPOLU</t>
  </si>
  <si>
    <t>tab.č. 6/2</t>
  </si>
  <si>
    <t>ZŠ  Černyševského</t>
  </si>
  <si>
    <t>Príjmy spolu</t>
  </si>
  <si>
    <t>ZŠ mzdy a odvody ŠR</t>
  </si>
  <si>
    <t>ZŠ tovary a služby ŠR</t>
  </si>
  <si>
    <t xml:space="preserve">Školské jedálne - mzdy a odvody </t>
  </si>
  <si>
    <t>Školské jedálne- tovary a služby</t>
  </si>
  <si>
    <t>Školské kluby detí - mzdy a odvody</t>
  </si>
  <si>
    <t>Školské kluby detí - tovary a služby</t>
  </si>
  <si>
    <t>tab.č. 6/3</t>
  </si>
  <si>
    <t>ZŠ Dudova</t>
  </si>
  <si>
    <t>Bežné výdavky z iných zdrojov  (pre ŠKD)</t>
  </si>
  <si>
    <t>tab.č. 6/4</t>
  </si>
  <si>
    <t>tab.č. 6/5</t>
  </si>
  <si>
    <t>ZŠ Holíčska</t>
  </si>
  <si>
    <t>Nenormatívne výdavky zo ŠR spolu</t>
  </si>
  <si>
    <t>tab.č. 6/6</t>
  </si>
  <si>
    <t>ZŠ Lachova</t>
  </si>
  <si>
    <t>tab.č. 6/7</t>
  </si>
  <si>
    <t>Nenormatívne výdavky zo ŠR</t>
  </si>
  <si>
    <t>tab.č. 6/8</t>
  </si>
  <si>
    <t>ZŠ Pankúchova</t>
  </si>
  <si>
    <t>tab.č. 6/9</t>
  </si>
  <si>
    <t>ZŠ Prokofievova</t>
  </si>
  <si>
    <t>tab.č. 6/10</t>
  </si>
  <si>
    <t>ZŠ Tupolevova</t>
  </si>
  <si>
    <t>tab.č. 6/11</t>
  </si>
  <si>
    <t>ZŠ Turnianska</t>
  </si>
  <si>
    <t>tab.č. 6/12</t>
  </si>
  <si>
    <t>ZŠ SPOLU</t>
  </si>
  <si>
    <t>v tom príspevok na  nákup potravín od rodičov</t>
  </si>
  <si>
    <t>Výdavky na PK zo ŠR</t>
  </si>
  <si>
    <t>Školské jedálne - mzdy a odvody              5.6.</t>
  </si>
  <si>
    <t>Školské jedálne- tovary a služby                5.6.</t>
  </si>
  <si>
    <t>Školské kluby detí - mzdy a odvody           5.5.</t>
  </si>
  <si>
    <t>Školské kluby detí - tovary a služby           5.5.</t>
  </si>
  <si>
    <t>BV na potraviny na prípr. jedla od rodičov a CS  5.6.</t>
  </si>
  <si>
    <t>BV na potraviny na prípr.jedla - dotácia ŠR         5.6.</t>
  </si>
  <si>
    <t xml:space="preserve">Kapitálové výdavky spolu </t>
  </si>
  <si>
    <t>tab.č. 6/13</t>
  </si>
  <si>
    <t>v tom príjmy za poplatky MŠ</t>
  </si>
  <si>
    <t>MŠ mzdy a odvody ŠR</t>
  </si>
  <si>
    <t>MŠ tovary a služby ŠR</t>
  </si>
  <si>
    <t>mzdy a odvody</t>
  </si>
  <si>
    <t>tovary a služby</t>
  </si>
  <si>
    <t>Materské školy - mzdy a odvody</t>
  </si>
  <si>
    <t>Materské školy - tovary a služby</t>
  </si>
  <si>
    <t>Aparát SSŠ a ŠZ - mzdy a odvody</t>
  </si>
  <si>
    <t>Aparát SSŠ a ŠZ - tovary a služby</t>
  </si>
  <si>
    <t>tab.č. 6/14</t>
  </si>
  <si>
    <t>ŠKOLSTVO SPOLU</t>
  </si>
  <si>
    <t xml:space="preserve">Školské jedálne - mzdy a odvody                   </t>
  </si>
  <si>
    <t xml:space="preserve">Školské jedálne- tovary a služby                     </t>
  </si>
  <si>
    <t xml:space="preserve">Školské kluby detí a MŠ - mzdy a odvody       </t>
  </si>
  <si>
    <t xml:space="preserve">Školské kluby detí a MŠ - tovary a služby       </t>
  </si>
  <si>
    <t xml:space="preserve">BV na potraviny na prípr. jedla od rodičov a CS </t>
  </si>
  <si>
    <t xml:space="preserve">BV na potraviny na prípr.jedla - dotácia ŠR        </t>
  </si>
  <si>
    <t>Kapitálové výdavky spolu z RMČ</t>
  </si>
  <si>
    <t>Očakávaná skutočnosť 2021</t>
  </si>
  <si>
    <t>Tab. č. 1/1         v EUR</t>
  </si>
  <si>
    <t>Tab. č. 1/1           v EUR</t>
  </si>
  <si>
    <t>na roky 2022 - 24</t>
  </si>
  <si>
    <t xml:space="preserve">            Návrh záväzných ukazovateľov materských škôl</t>
  </si>
  <si>
    <t xml:space="preserve">            Návrh záväzných ukazovateľov základných a materských škôl</t>
  </si>
  <si>
    <t>Tab. č. 2/1         v EUR</t>
  </si>
  <si>
    <t>Tab. č. 2/2         v EUR</t>
  </si>
  <si>
    <t>Tab. č. 2/3         v EUR</t>
  </si>
  <si>
    <t>Tab. č. 2/4        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</si>
</sst>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Arial CE"/>
      <charset val="238"/>
    </font>
    <font>
      <sz val="18"/>
      <name val="Arial CE"/>
      <family val="2"/>
      <charset val="238"/>
    </font>
    <font>
      <b/>
      <sz val="18"/>
      <name val="Arial"/>
      <family val="2"/>
      <charset val="238"/>
    </font>
    <font>
      <sz val="12"/>
      <name val="Arial CE"/>
      <charset val="238"/>
    </font>
    <font>
      <sz val="12"/>
      <color rgb="FFFF0000"/>
      <name val="Arial CE"/>
      <charset val="238"/>
    </font>
    <font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i/>
      <sz val="14"/>
      <name val="Arial CE"/>
      <family val="2"/>
      <charset val="238"/>
    </font>
    <font>
      <b/>
      <i/>
      <sz val="12"/>
      <name val="Arial CE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1.5"/>
      <name val="Arial CE"/>
      <family val="2"/>
      <charset val="238"/>
    </font>
    <font>
      <sz val="12"/>
      <color theme="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u/>
      <sz val="16"/>
      <name val="Arial CE"/>
      <family val="2"/>
      <charset val="238"/>
    </font>
    <font>
      <b/>
      <i/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2"/>
      <color rgb="FF00B050"/>
      <name val="Arial"/>
      <family val="2"/>
      <charset val="238"/>
    </font>
    <font>
      <b/>
      <i/>
      <u/>
      <sz val="16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color rgb="FF00B050"/>
      <name val="Arial"/>
      <family val="2"/>
      <charset val="238"/>
    </font>
    <font>
      <b/>
      <sz val="11"/>
      <name val="Arial CE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 CE"/>
      <family val="2"/>
      <charset val="238"/>
    </font>
    <font>
      <b/>
      <sz val="18"/>
      <name val="Arial CE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  <font>
      <b/>
      <sz val="10"/>
      <name val="Arial CE"/>
    </font>
    <font>
      <sz val="11"/>
      <name val="Times New Roman"/>
      <family val="1"/>
      <charset val="238"/>
    </font>
    <font>
      <b/>
      <sz val="10.5"/>
      <name val="Arial"/>
      <family val="2"/>
      <charset val="238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4"/>
      <name val="Arial CE"/>
      <charset val="238"/>
    </font>
    <font>
      <sz val="14"/>
      <color theme="1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sz val="11"/>
      <name val="Calibri"/>
      <family val="2"/>
      <charset val="238"/>
      <scheme val="minor"/>
    </font>
    <font>
      <sz val="12"/>
      <color theme="1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FFF8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7">
    <xf numFmtId="0" fontId="0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35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51" fillId="0" borderId="0"/>
  </cellStyleXfs>
  <cellXfs count="619">
    <xf numFmtId="0" fontId="0" fillId="0" borderId="0" xfId="0"/>
    <xf numFmtId="0" fontId="2" fillId="0" borderId="0" xfId="1"/>
    <xf numFmtId="0" fontId="9" fillId="2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vertical="center"/>
    </xf>
    <xf numFmtId="3" fontId="14" fillId="3" borderId="7" xfId="1" applyNumberFormat="1" applyFont="1" applyFill="1" applyBorder="1" applyAlignment="1">
      <alignment vertical="center"/>
    </xf>
    <xf numFmtId="0" fontId="17" fillId="0" borderId="9" xfId="1" applyFont="1" applyFill="1" applyBorder="1" applyAlignment="1">
      <alignment vertical="center"/>
    </xf>
    <xf numFmtId="3" fontId="11" fillId="4" borderId="10" xfId="1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vertical="center"/>
    </xf>
    <xf numFmtId="3" fontId="18" fillId="4" borderId="10" xfId="1" applyNumberFormat="1" applyFont="1" applyFill="1" applyBorder="1" applyAlignment="1">
      <alignment horizontal="right" vertical="center"/>
    </xf>
    <xf numFmtId="0" fontId="18" fillId="0" borderId="9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3" fontId="11" fillId="4" borderId="10" xfId="1" applyNumberFormat="1" applyFont="1" applyFill="1" applyBorder="1" applyAlignment="1">
      <alignment vertical="center"/>
    </xf>
    <xf numFmtId="0" fontId="2" fillId="0" borderId="0" xfId="1" applyFill="1"/>
    <xf numFmtId="0" fontId="6" fillId="0" borderId="12" xfId="1" applyFont="1" applyFill="1" applyBorder="1" applyAlignment="1">
      <alignment vertical="center"/>
    </xf>
    <xf numFmtId="3" fontId="18" fillId="4" borderId="13" xfId="1" applyNumberFormat="1" applyFont="1" applyFill="1" applyBorder="1" applyAlignment="1">
      <alignment horizontal="right" vertical="center"/>
    </xf>
    <xf numFmtId="0" fontId="2" fillId="0" borderId="0" xfId="1" applyBorder="1"/>
    <xf numFmtId="0" fontId="20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horizontal="right" vertical="center" wrapText="1"/>
    </xf>
    <xf numFmtId="0" fontId="6" fillId="0" borderId="8" xfId="1" applyFont="1" applyFill="1" applyBorder="1" applyAlignment="1">
      <alignment vertical="center"/>
    </xf>
    <xf numFmtId="3" fontId="21" fillId="4" borderId="10" xfId="1" applyNumberFormat="1" applyFont="1" applyFill="1" applyBorder="1" applyAlignment="1">
      <alignment horizontal="right" vertical="center"/>
    </xf>
    <xf numFmtId="0" fontId="6" fillId="0" borderId="9" xfId="2" applyFont="1" applyFill="1" applyBorder="1" applyAlignment="1">
      <alignment vertical="center"/>
    </xf>
    <xf numFmtId="0" fontId="22" fillId="0" borderId="0" xfId="1" applyFont="1"/>
    <xf numFmtId="0" fontId="13" fillId="5" borderId="9" xfId="1" applyFont="1" applyFill="1" applyBorder="1" applyAlignment="1">
      <alignment vertical="center"/>
    </xf>
    <xf numFmtId="3" fontId="14" fillId="5" borderId="10" xfId="1" applyNumberFormat="1" applyFont="1" applyFill="1" applyBorder="1" applyAlignment="1">
      <alignment vertical="center"/>
    </xf>
    <xf numFmtId="0" fontId="18" fillId="0" borderId="14" xfId="2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24" fillId="5" borderId="12" xfId="1" applyFont="1" applyFill="1" applyBorder="1" applyAlignment="1">
      <alignment vertical="center"/>
    </xf>
    <xf numFmtId="3" fontId="17" fillId="5" borderId="13" xfId="1" applyNumberFormat="1" applyFont="1" applyFill="1" applyBorder="1" applyAlignment="1">
      <alignment vertical="center"/>
    </xf>
    <xf numFmtId="0" fontId="8" fillId="0" borderId="0" xfId="5"/>
    <xf numFmtId="0" fontId="16" fillId="9" borderId="2" xfId="53" applyFont="1" applyFill="1" applyBorder="1" applyAlignment="1">
      <alignment horizontal="center" vertical="center" wrapText="1"/>
    </xf>
    <xf numFmtId="0" fontId="16" fillId="9" borderId="38" xfId="53" applyFont="1" applyFill="1" applyBorder="1" applyAlignment="1">
      <alignment horizontal="center" vertical="center" wrapText="1"/>
    </xf>
    <xf numFmtId="49" fontId="15" fillId="10" borderId="34" xfId="5" applyNumberFormat="1" applyFont="1" applyFill="1" applyBorder="1" applyAlignment="1">
      <alignment horizontal="center"/>
    </xf>
    <xf numFmtId="0" fontId="15" fillId="10" borderId="35" xfId="5" applyFont="1" applyFill="1" applyBorder="1" applyAlignment="1">
      <alignment horizontal="center"/>
    </xf>
    <xf numFmtId="49" fontId="15" fillId="10" borderId="21" xfId="5" applyNumberFormat="1" applyFont="1" applyFill="1" applyBorder="1" applyAlignment="1">
      <alignment horizontal="center"/>
    </xf>
    <xf numFmtId="0" fontId="28" fillId="10" borderId="16" xfId="25" applyFont="1" applyFill="1" applyBorder="1"/>
    <xf numFmtId="3" fontId="15" fillId="10" borderId="34" xfId="5" applyNumberFormat="1" applyFont="1" applyFill="1" applyBorder="1" applyAlignment="1">
      <alignment horizontal="right"/>
    </xf>
    <xf numFmtId="3" fontId="15" fillId="10" borderId="21" xfId="5" applyNumberFormat="1" applyFont="1" applyFill="1" applyBorder="1" applyAlignment="1">
      <alignment horizontal="right"/>
    </xf>
    <xf numFmtId="49" fontId="15" fillId="0" borderId="28" xfId="5" applyNumberFormat="1" applyFont="1" applyFill="1" applyBorder="1" applyAlignment="1">
      <alignment horizontal="center"/>
    </xf>
    <xf numFmtId="0" fontId="15" fillId="0" borderId="11" xfId="5" applyFont="1" applyFill="1" applyBorder="1" applyAlignment="1">
      <alignment horizontal="center"/>
    </xf>
    <xf numFmtId="49" fontId="15" fillId="0" borderId="22" xfId="5" applyNumberFormat="1" applyFont="1" applyFill="1" applyBorder="1" applyAlignment="1">
      <alignment horizontal="center"/>
    </xf>
    <xf numFmtId="0" fontId="28" fillId="0" borderId="9" xfId="25" applyFont="1" applyFill="1" applyBorder="1"/>
    <xf numFmtId="0" fontId="8" fillId="0" borderId="0" xfId="5" applyFill="1"/>
    <xf numFmtId="0" fontId="12" fillId="0" borderId="0" xfId="5" applyFont="1" applyFill="1"/>
    <xf numFmtId="49" fontId="12" fillId="6" borderId="28" xfId="5" applyNumberFormat="1" applyFont="1" applyFill="1" applyBorder="1" applyAlignment="1">
      <alignment horizontal="center"/>
    </xf>
    <xf numFmtId="0" fontId="12" fillId="6" borderId="11" xfId="5" applyFont="1" applyFill="1" applyBorder="1" applyAlignment="1">
      <alignment horizontal="center"/>
    </xf>
    <xf numFmtId="49" fontId="12" fillId="6" borderId="22" xfId="5" applyNumberFormat="1" applyFont="1" applyFill="1" applyBorder="1" applyAlignment="1">
      <alignment horizontal="center"/>
    </xf>
    <xf numFmtId="49" fontId="12" fillId="6" borderId="9" xfId="5" applyNumberFormat="1" applyFont="1" applyFill="1" applyBorder="1" applyAlignment="1">
      <alignment horizontal="left"/>
    </xf>
    <xf numFmtId="49" fontId="15" fillId="10" borderId="28" xfId="5" applyNumberFormat="1" applyFont="1" applyFill="1" applyBorder="1" applyAlignment="1">
      <alignment horizontal="center"/>
    </xf>
    <xf numFmtId="0" fontId="15" fillId="10" borderId="11" xfId="5" applyFont="1" applyFill="1" applyBorder="1" applyAlignment="1">
      <alignment horizontal="center"/>
    </xf>
    <xf numFmtId="49" fontId="15" fillId="10" borderId="22" xfId="5" applyNumberFormat="1" applyFont="1" applyFill="1" applyBorder="1" applyAlignment="1">
      <alignment horizontal="center"/>
    </xf>
    <xf numFmtId="0" fontId="28" fillId="10" borderId="9" xfId="25" applyFont="1" applyFill="1" applyBorder="1"/>
    <xf numFmtId="0" fontId="12" fillId="0" borderId="0" xfId="5" applyFont="1"/>
    <xf numFmtId="0" fontId="2" fillId="0" borderId="0" xfId="25"/>
    <xf numFmtId="49" fontId="12" fillId="6" borderId="12" xfId="5" applyNumberFormat="1" applyFont="1" applyFill="1" applyBorder="1" applyAlignment="1">
      <alignment horizontal="left"/>
    </xf>
    <xf numFmtId="49" fontId="12" fillId="0" borderId="0" xfId="5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49" fontId="12" fillId="0" borderId="0" xfId="5" applyNumberFormat="1" applyFont="1" applyFill="1" applyBorder="1" applyAlignment="1">
      <alignment horizontal="left"/>
    </xf>
    <xf numFmtId="0" fontId="8" fillId="0" borderId="0" xfId="5" applyFill="1" applyBorder="1"/>
    <xf numFmtId="0" fontId="6" fillId="0" borderId="0" xfId="25" applyFont="1" applyBorder="1" applyAlignment="1">
      <alignment horizontal="right" vertical="center" wrapText="1"/>
    </xf>
    <xf numFmtId="3" fontId="8" fillId="10" borderId="34" xfId="5" applyNumberFormat="1" applyFont="1" applyFill="1" applyBorder="1" applyAlignment="1">
      <alignment horizontal="right"/>
    </xf>
    <xf numFmtId="3" fontId="8" fillId="10" borderId="21" xfId="5" applyNumberFormat="1" applyFont="1" applyFill="1" applyBorder="1" applyAlignment="1">
      <alignment horizontal="right"/>
    </xf>
    <xf numFmtId="49" fontId="28" fillId="0" borderId="9" xfId="5" applyNumberFormat="1" applyFont="1" applyFill="1" applyBorder="1" applyAlignment="1">
      <alignment horizontal="left"/>
    </xf>
    <xf numFmtId="0" fontId="8" fillId="0" borderId="0" xfId="5" applyFont="1"/>
    <xf numFmtId="49" fontId="12" fillId="6" borderId="29" xfId="5" applyNumberFormat="1" applyFont="1" applyFill="1" applyBorder="1" applyAlignment="1">
      <alignment horizontal="center"/>
    </xf>
    <xf numFmtId="0" fontId="12" fillId="6" borderId="30" xfId="5" applyFont="1" applyFill="1" applyBorder="1" applyAlignment="1">
      <alignment horizontal="center"/>
    </xf>
    <xf numFmtId="49" fontId="12" fillId="6" borderId="27" xfId="5" applyNumberFormat="1" applyFont="1" applyFill="1" applyBorder="1" applyAlignment="1">
      <alignment horizontal="center"/>
    </xf>
    <xf numFmtId="49" fontId="12" fillId="0" borderId="1" xfId="5" applyNumberFormat="1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/>
    </xf>
    <xf numFmtId="49" fontId="12" fillId="0" borderId="1" xfId="5" applyNumberFormat="1" applyFont="1" applyFill="1" applyBorder="1" applyAlignment="1">
      <alignment horizontal="left"/>
    </xf>
    <xf numFmtId="0" fontId="28" fillId="0" borderId="12" xfId="25" applyFont="1" applyFill="1" applyBorder="1"/>
    <xf numFmtId="49" fontId="15" fillId="0" borderId="34" xfId="5" applyNumberFormat="1" applyFont="1" applyFill="1" applyBorder="1" applyAlignment="1">
      <alignment horizontal="center"/>
    </xf>
    <xf numFmtId="0" fontId="15" fillId="0" borderId="35" xfId="5" applyFont="1" applyFill="1" applyBorder="1" applyAlignment="1">
      <alignment horizontal="center"/>
    </xf>
    <xf numFmtId="49" fontId="15" fillId="0" borderId="21" xfId="5" applyNumberFormat="1" applyFont="1" applyFill="1" applyBorder="1" applyAlignment="1">
      <alignment horizontal="center"/>
    </xf>
    <xf numFmtId="0" fontId="28" fillId="0" borderId="16" xfId="25" applyFont="1" applyFill="1" applyBorder="1"/>
    <xf numFmtId="49" fontId="12" fillId="0" borderId="39" xfId="5" applyNumberFormat="1" applyFont="1" applyFill="1" applyBorder="1" applyAlignment="1">
      <alignment horizontal="center"/>
    </xf>
    <xf numFmtId="0" fontId="12" fillId="0" borderId="40" xfId="5" applyFont="1" applyFill="1" applyBorder="1" applyAlignment="1">
      <alignment horizontal="center"/>
    </xf>
    <xf numFmtId="49" fontId="12" fillId="0" borderId="40" xfId="5" applyNumberFormat="1" applyFont="1" applyFill="1" applyBorder="1" applyAlignment="1">
      <alignment horizontal="center"/>
    </xf>
    <xf numFmtId="49" fontId="12" fillId="0" borderId="15" xfId="5" applyNumberFormat="1" applyFont="1" applyFill="1" applyBorder="1" applyAlignment="1">
      <alignment horizontal="left"/>
    </xf>
    <xf numFmtId="3" fontId="8" fillId="0" borderId="0" xfId="5" applyNumberFormat="1" applyFont="1" applyFill="1"/>
    <xf numFmtId="3" fontId="8" fillId="0" borderId="0" xfId="5" applyNumberFormat="1" applyFont="1" applyFill="1" applyBorder="1"/>
    <xf numFmtId="0" fontId="15" fillId="0" borderId="23" xfId="5" applyFont="1" applyFill="1" applyBorder="1" applyAlignment="1"/>
    <xf numFmtId="0" fontId="6" fillId="0" borderId="24" xfId="25" applyFont="1" applyFill="1" applyBorder="1" applyAlignment="1"/>
    <xf numFmtId="0" fontId="19" fillId="0" borderId="24" xfId="25" applyFont="1" applyFill="1" applyBorder="1" applyAlignment="1"/>
    <xf numFmtId="0" fontId="28" fillId="0" borderId="25" xfId="25" applyFont="1" applyFill="1" applyBorder="1" applyAlignment="1"/>
    <xf numFmtId="0" fontId="12" fillId="0" borderId="0" xfId="5" applyFont="1" applyFill="1" applyBorder="1" applyAlignment="1">
      <alignment horizontal="left" indent="2"/>
    </xf>
    <xf numFmtId="3" fontId="16" fillId="0" borderId="0" xfId="25" applyNumberFormat="1" applyFont="1" applyFill="1" applyBorder="1" applyAlignment="1">
      <alignment horizontal="center"/>
    </xf>
    <xf numFmtId="0" fontId="6" fillId="0" borderId="1" xfId="25" applyFont="1" applyBorder="1" applyAlignment="1">
      <alignment horizontal="right" vertical="center" wrapText="1"/>
    </xf>
    <xf numFmtId="0" fontId="9" fillId="2" borderId="5" xfId="25" applyFont="1" applyFill="1" applyBorder="1" applyAlignment="1">
      <alignment horizontal="center" vertical="center" wrapText="1"/>
    </xf>
    <xf numFmtId="0" fontId="10" fillId="2" borderId="5" xfId="25" applyFont="1" applyFill="1" applyBorder="1" applyAlignment="1">
      <alignment horizontal="center" vertical="center" wrapText="1"/>
    </xf>
    <xf numFmtId="0" fontId="17" fillId="0" borderId="8" xfId="25" applyFont="1" applyFill="1" applyBorder="1" applyAlignment="1">
      <alignment vertical="center"/>
    </xf>
    <xf numFmtId="3" fontId="17" fillId="4" borderId="8" xfId="25" applyNumberFormat="1" applyFont="1" applyFill="1" applyBorder="1" applyAlignment="1">
      <alignment horizontal="right"/>
    </xf>
    <xf numFmtId="3" fontId="17" fillId="4" borderId="9" xfId="25" applyNumberFormat="1" applyFont="1" applyFill="1" applyBorder="1" applyAlignment="1">
      <alignment horizontal="right"/>
    </xf>
    <xf numFmtId="0" fontId="22" fillId="0" borderId="0" xfId="25" applyFont="1"/>
    <xf numFmtId="0" fontId="6" fillId="0" borderId="9" xfId="25" applyFont="1" applyFill="1" applyBorder="1" applyAlignment="1">
      <alignment vertical="center"/>
    </xf>
    <xf numFmtId="3" fontId="6" fillId="4" borderId="9" xfId="25" applyNumberFormat="1" applyFont="1" applyFill="1" applyBorder="1" applyAlignment="1">
      <alignment horizontal="right"/>
    </xf>
    <xf numFmtId="3" fontId="6" fillId="4" borderId="14" xfId="25" applyNumberFormat="1" applyFont="1" applyFill="1" applyBorder="1" applyAlignment="1">
      <alignment horizontal="right"/>
    </xf>
    <xf numFmtId="49" fontId="18" fillId="0" borderId="45" xfId="25" applyNumberFormat="1" applyFont="1" applyFill="1" applyBorder="1" applyAlignment="1">
      <alignment vertical="center"/>
    </xf>
    <xf numFmtId="3" fontId="7" fillId="4" borderId="9" xfId="25" applyNumberFormat="1" applyFont="1" applyFill="1" applyBorder="1" applyAlignment="1">
      <alignment horizontal="right"/>
    </xf>
    <xf numFmtId="0" fontId="6" fillId="0" borderId="12" xfId="25" applyFont="1" applyFill="1" applyBorder="1" applyAlignment="1">
      <alignment vertical="center"/>
    </xf>
    <xf numFmtId="3" fontId="6" fillId="4" borderId="12" xfId="25" applyNumberFormat="1" applyFont="1" applyFill="1" applyBorder="1" applyAlignment="1">
      <alignment horizontal="right"/>
    </xf>
    <xf numFmtId="0" fontId="30" fillId="0" borderId="17" xfId="25" applyFont="1" applyFill="1" applyBorder="1" applyAlignment="1">
      <alignment vertical="center"/>
    </xf>
    <xf numFmtId="49" fontId="15" fillId="4" borderId="18" xfId="25" applyNumberFormat="1" applyFont="1" applyFill="1" applyBorder="1" applyAlignment="1">
      <alignment horizontal="center" vertical="center"/>
    </xf>
    <xf numFmtId="0" fontId="11" fillId="0" borderId="44" xfId="25" applyFont="1" applyFill="1" applyBorder="1" applyAlignment="1">
      <alignment vertical="center"/>
    </xf>
    <xf numFmtId="3" fontId="11" fillId="4" borderId="6" xfId="25" applyNumberFormat="1" applyFont="1" applyFill="1" applyBorder="1" applyAlignment="1">
      <alignment horizontal="right"/>
    </xf>
    <xf numFmtId="3" fontId="11" fillId="4" borderId="9" xfId="25" applyNumberFormat="1" applyFont="1" applyFill="1" applyBorder="1" applyAlignment="1">
      <alignment horizontal="right"/>
    </xf>
    <xf numFmtId="3" fontId="11" fillId="4" borderId="8" xfId="25" applyNumberFormat="1" applyFont="1" applyFill="1" applyBorder="1" applyAlignment="1">
      <alignment horizontal="right"/>
    </xf>
    <xf numFmtId="0" fontId="11" fillId="0" borderId="45" xfId="25" applyFont="1" applyFill="1" applyBorder="1" applyAlignment="1">
      <alignment vertical="center"/>
    </xf>
    <xf numFmtId="3" fontId="18" fillId="4" borderId="9" xfId="25" applyNumberFormat="1" applyFont="1" applyFill="1" applyBorder="1" applyAlignment="1">
      <alignment horizontal="right"/>
    </xf>
    <xf numFmtId="3" fontId="18" fillId="0" borderId="0" xfId="25" applyNumberFormat="1" applyFont="1" applyFill="1" applyBorder="1" applyAlignment="1">
      <alignment horizontal="right"/>
    </xf>
    <xf numFmtId="0" fontId="18" fillId="0" borderId="39" xfId="25" applyFont="1" applyFill="1" applyBorder="1" applyAlignment="1">
      <alignment vertical="center"/>
    </xf>
    <xf numFmtId="0" fontId="18" fillId="0" borderId="45" xfId="25" applyFont="1" applyFill="1" applyBorder="1" applyAlignment="1">
      <alignment vertical="center"/>
    </xf>
    <xf numFmtId="3" fontId="18" fillId="4" borderId="6" xfId="25" applyNumberFormat="1" applyFont="1" applyFill="1" applyBorder="1" applyAlignment="1">
      <alignment horizontal="right"/>
    </xf>
    <xf numFmtId="0" fontId="18" fillId="0" borderId="41" xfId="25" applyFont="1" applyFill="1" applyBorder="1" applyAlignment="1">
      <alignment vertical="center"/>
    </xf>
    <xf numFmtId="3" fontId="18" fillId="4" borderId="19" xfId="25" applyNumberFormat="1" applyFont="1" applyFill="1" applyBorder="1" applyAlignment="1">
      <alignment horizontal="right"/>
    </xf>
    <xf numFmtId="0" fontId="18" fillId="0" borderId="0" xfId="25" applyFont="1" applyFill="1" applyBorder="1" applyAlignment="1">
      <alignment vertical="center"/>
    </xf>
    <xf numFmtId="0" fontId="11" fillId="0" borderId="9" xfId="25" applyFont="1" applyFill="1" applyBorder="1" applyAlignment="1">
      <alignment vertical="center"/>
    </xf>
    <xf numFmtId="0" fontId="18" fillId="0" borderId="9" xfId="25" applyFont="1" applyFill="1" applyBorder="1" applyAlignment="1">
      <alignment vertical="center"/>
    </xf>
    <xf numFmtId="3" fontId="18" fillId="4" borderId="8" xfId="25" applyNumberFormat="1" applyFont="1" applyFill="1" applyBorder="1" applyAlignment="1">
      <alignment horizontal="right"/>
    </xf>
    <xf numFmtId="49" fontId="18" fillId="0" borderId="9" xfId="25" applyNumberFormat="1" applyFont="1" applyFill="1" applyBorder="1" applyAlignment="1">
      <alignment vertical="center"/>
    </xf>
    <xf numFmtId="0" fontId="31" fillId="0" borderId="9" xfId="25" applyFont="1" applyFill="1" applyBorder="1" applyAlignment="1">
      <alignment vertical="center"/>
    </xf>
    <xf numFmtId="14" fontId="31" fillId="0" borderId="9" xfId="25" applyNumberFormat="1" applyFont="1" applyFill="1" applyBorder="1" applyAlignment="1">
      <alignment vertical="center"/>
    </xf>
    <xf numFmtId="3" fontId="31" fillId="4" borderId="9" xfId="25" applyNumberFormat="1" applyFont="1" applyFill="1" applyBorder="1" applyAlignment="1">
      <alignment horizontal="right"/>
    </xf>
    <xf numFmtId="3" fontId="18" fillId="4" borderId="14" xfId="25" applyNumberFormat="1" applyFont="1" applyFill="1" applyBorder="1" applyAlignment="1">
      <alignment horizontal="right"/>
    </xf>
    <xf numFmtId="49" fontId="11" fillId="0" borderId="14" xfId="25" applyNumberFormat="1" applyFont="1" applyFill="1" applyBorder="1" applyAlignment="1">
      <alignment vertical="center"/>
    </xf>
    <xf numFmtId="3" fontId="11" fillId="4" borderId="14" xfId="25" applyNumberFormat="1" applyFont="1" applyFill="1" applyBorder="1" applyAlignment="1">
      <alignment horizontal="right"/>
    </xf>
    <xf numFmtId="49" fontId="6" fillId="0" borderId="14" xfId="25" applyNumberFormat="1" applyFont="1" applyFill="1" applyBorder="1" applyAlignment="1">
      <alignment vertical="center"/>
    </xf>
    <xf numFmtId="3" fontId="18" fillId="4" borderId="12" xfId="25" applyNumberFormat="1" applyFont="1" applyFill="1" applyBorder="1" applyAlignment="1">
      <alignment horizontal="right"/>
    </xf>
    <xf numFmtId="0" fontId="6" fillId="0" borderId="0" xfId="25" applyFont="1" applyFill="1" applyBorder="1" applyAlignment="1">
      <alignment vertical="center"/>
    </xf>
    <xf numFmtId="3" fontId="6" fillId="0" borderId="0" xfId="25" applyNumberFormat="1" applyFont="1" applyFill="1" applyBorder="1" applyAlignment="1">
      <alignment horizontal="right"/>
    </xf>
    <xf numFmtId="3" fontId="16" fillId="6" borderId="28" xfId="5" applyNumberFormat="1" applyFont="1" applyFill="1" applyBorder="1" applyAlignment="1">
      <alignment horizontal="right"/>
    </xf>
    <xf numFmtId="3" fontId="16" fillId="6" borderId="22" xfId="5" applyNumberFormat="1" applyFont="1" applyFill="1" applyBorder="1" applyAlignment="1">
      <alignment horizontal="right"/>
    </xf>
    <xf numFmtId="3" fontId="8" fillId="10" borderId="28" xfId="5" applyNumberFormat="1" applyFont="1" applyFill="1" applyBorder="1" applyAlignment="1">
      <alignment horizontal="right"/>
    </xf>
    <xf numFmtId="3" fontId="8" fillId="10" borderId="22" xfId="5" applyNumberFormat="1" applyFont="1" applyFill="1" applyBorder="1" applyAlignment="1">
      <alignment horizontal="right"/>
    </xf>
    <xf numFmtId="0" fontId="15" fillId="0" borderId="39" xfId="5" applyFont="1" applyFill="1" applyBorder="1" applyAlignment="1"/>
    <xf numFmtId="0" fontId="6" fillId="0" borderId="40" xfId="25" applyFont="1" applyFill="1" applyBorder="1" applyAlignment="1"/>
    <xf numFmtId="0" fontId="19" fillId="0" borderId="40" xfId="25" applyFont="1" applyFill="1" applyBorder="1" applyAlignment="1"/>
    <xf numFmtId="0" fontId="28" fillId="0" borderId="25" xfId="0" applyFont="1" applyFill="1" applyBorder="1" applyAlignment="1"/>
    <xf numFmtId="0" fontId="6" fillId="0" borderId="9" xfId="0" applyFont="1" applyFill="1" applyBorder="1" applyAlignment="1">
      <alignment vertical="center"/>
    </xf>
    <xf numFmtId="3" fontId="8" fillId="4" borderId="28" xfId="5" applyNumberFormat="1" applyFont="1" applyFill="1" applyBorder="1" applyAlignment="1">
      <alignment horizontal="right"/>
    </xf>
    <xf numFmtId="3" fontId="8" fillId="4" borderId="22" xfId="5" applyNumberFormat="1" applyFont="1" applyFill="1" applyBorder="1" applyAlignment="1">
      <alignment horizontal="right"/>
    </xf>
    <xf numFmtId="3" fontId="16" fillId="6" borderId="29" xfId="25" applyNumberFormat="1" applyFont="1" applyFill="1" applyBorder="1" applyAlignment="1">
      <alignment horizontal="right"/>
    </xf>
    <xf numFmtId="3" fontId="16" fillId="6" borderId="27" xfId="25" applyNumberFormat="1" applyFont="1" applyFill="1" applyBorder="1" applyAlignment="1">
      <alignment horizontal="right"/>
    </xf>
    <xf numFmtId="3" fontId="32" fillId="4" borderId="28" xfId="5" applyNumberFormat="1" applyFont="1" applyFill="1" applyBorder="1" applyAlignment="1">
      <alignment horizontal="right"/>
    </xf>
    <xf numFmtId="3" fontId="32" fillId="4" borderId="22" xfId="5" applyNumberFormat="1" applyFont="1" applyFill="1" applyBorder="1" applyAlignment="1">
      <alignment horizontal="right"/>
    </xf>
    <xf numFmtId="3" fontId="16" fillId="6" borderId="28" xfId="25" applyNumberFormat="1" applyFont="1" applyFill="1" applyBorder="1" applyAlignment="1">
      <alignment horizontal="right"/>
    </xf>
    <xf numFmtId="3" fontId="16" fillId="6" borderId="22" xfId="25" applyNumberFormat="1" applyFont="1" applyFill="1" applyBorder="1" applyAlignment="1">
      <alignment horizontal="right"/>
    </xf>
    <xf numFmtId="3" fontId="8" fillId="4" borderId="27" xfId="5" applyNumberFormat="1" applyFont="1" applyFill="1" applyBorder="1" applyAlignment="1">
      <alignment horizontal="right"/>
    </xf>
    <xf numFmtId="3" fontId="8" fillId="4" borderId="34" xfId="5" applyNumberFormat="1" applyFont="1" applyFill="1" applyBorder="1" applyAlignment="1">
      <alignment horizontal="right"/>
    </xf>
    <xf numFmtId="3" fontId="8" fillId="4" borderId="21" xfId="5" applyNumberFormat="1" applyFont="1" applyFill="1" applyBorder="1" applyAlignment="1">
      <alignment horizontal="right"/>
    </xf>
    <xf numFmtId="3" fontId="16" fillId="4" borderId="23" xfId="5" applyNumberFormat="1" applyFont="1" applyFill="1" applyBorder="1" applyAlignment="1">
      <alignment horizontal="right"/>
    </xf>
    <xf numFmtId="3" fontId="16" fillId="4" borderId="25" xfId="5" applyNumberFormat="1" applyFont="1" applyFill="1" applyBorder="1" applyAlignment="1">
      <alignment horizontal="right"/>
    </xf>
    <xf numFmtId="0" fontId="33" fillId="2" borderId="5" xfId="1" applyFont="1" applyFill="1" applyBorder="1" applyAlignment="1">
      <alignment horizontal="center" vertical="center" wrapText="1"/>
    </xf>
    <xf numFmtId="3" fontId="18" fillId="4" borderId="7" xfId="1" applyNumberFormat="1" applyFont="1" applyFill="1" applyBorder="1" applyAlignment="1">
      <alignment horizontal="right" vertical="center"/>
    </xf>
    <xf numFmtId="3" fontId="8" fillId="4" borderId="29" xfId="5" applyNumberFormat="1" applyFont="1" applyFill="1" applyBorder="1" applyAlignment="1">
      <alignment horizontal="right"/>
    </xf>
    <xf numFmtId="0" fontId="8" fillId="0" borderId="25" xfId="3" applyFont="1" applyFill="1" applyBorder="1" applyAlignment="1"/>
    <xf numFmtId="3" fontId="8" fillId="0" borderId="0" xfId="5" applyNumberFormat="1" applyFill="1"/>
    <xf numFmtId="49" fontId="15" fillId="0" borderId="23" xfId="5" applyNumberFormat="1" applyFont="1" applyFill="1" applyBorder="1" applyAlignment="1">
      <alignment horizontal="center"/>
    </xf>
    <xf numFmtId="0" fontId="15" fillId="0" borderId="24" xfId="5" applyFont="1" applyFill="1" applyBorder="1" applyAlignment="1">
      <alignment horizontal="center"/>
    </xf>
    <xf numFmtId="49" fontId="15" fillId="0" borderId="25" xfId="5" applyNumberFormat="1" applyFont="1" applyFill="1" applyBorder="1" applyAlignment="1">
      <alignment horizontal="center"/>
    </xf>
    <xf numFmtId="0" fontId="28" fillId="0" borderId="14" xfId="25" applyFont="1" applyFill="1" applyBorder="1"/>
    <xf numFmtId="3" fontId="8" fillId="4" borderId="23" xfId="5" applyNumberFormat="1" applyFont="1" applyFill="1" applyBorder="1" applyAlignment="1">
      <alignment horizontal="right"/>
    </xf>
    <xf numFmtId="3" fontId="8" fillId="4" borderId="25" xfId="5" applyNumberFormat="1" applyFont="1" applyFill="1" applyBorder="1" applyAlignment="1">
      <alignment horizontal="right"/>
    </xf>
    <xf numFmtId="0" fontId="8" fillId="0" borderId="1" xfId="5" applyBorder="1" applyAlignment="1">
      <alignment horizontal="right" vertical="center" wrapText="1"/>
    </xf>
    <xf numFmtId="0" fontId="6" fillId="0" borderId="1" xfId="25" applyFont="1" applyFill="1" applyBorder="1" applyAlignment="1">
      <alignment horizontal="left" vertical="center"/>
    </xf>
    <xf numFmtId="3" fontId="8" fillId="0" borderId="0" xfId="5" applyNumberFormat="1" applyFont="1" applyFill="1" applyBorder="1" applyAlignment="1">
      <alignment horizontal="right"/>
    </xf>
    <xf numFmtId="3" fontId="2" fillId="0" borderId="0" xfId="1" applyNumberFormat="1"/>
    <xf numFmtId="3" fontId="2" fillId="0" borderId="0" xfId="1" applyNumberFormat="1" applyFill="1"/>
    <xf numFmtId="3" fontId="2" fillId="0" borderId="0" xfId="1" applyNumberFormat="1" applyBorder="1"/>
    <xf numFmtId="3" fontId="22" fillId="0" borderId="0" xfId="1" applyNumberFormat="1" applyFont="1"/>
    <xf numFmtId="49" fontId="15" fillId="0" borderId="0" xfId="5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28" fillId="0" borderId="0" xfId="25" applyFont="1" applyFill="1" applyBorder="1"/>
    <xf numFmtId="3" fontId="16" fillId="0" borderId="0" xfId="25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vertical="center"/>
    </xf>
    <xf numFmtId="3" fontId="18" fillId="0" borderId="0" xfId="1" applyNumberFormat="1" applyFont="1" applyFill="1" applyBorder="1" applyAlignment="1">
      <alignment horizontal="right" vertical="center"/>
    </xf>
    <xf numFmtId="0" fontId="24" fillId="0" borderId="0" xfId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vertical="center"/>
    </xf>
    <xf numFmtId="0" fontId="6" fillId="0" borderId="1" xfId="25" applyFont="1" applyBorder="1" applyAlignment="1">
      <alignment horizontal="left" vertical="center" wrapText="1"/>
    </xf>
    <xf numFmtId="0" fontId="4" fillId="0" borderId="0" xfId="25" applyFont="1" applyFill="1" applyBorder="1" applyAlignment="1">
      <alignment horizontal="center" vertical="center"/>
    </xf>
    <xf numFmtId="49" fontId="15" fillId="0" borderId="0" xfId="1" applyNumberFormat="1" applyFont="1" applyFill="1" applyAlignment="1">
      <alignment horizontal="center"/>
    </xf>
    <xf numFmtId="49" fontId="8" fillId="0" borderId="0" xfId="1" applyNumberFormat="1" applyFont="1" applyFill="1" applyAlignment="1">
      <alignment horizontal="left"/>
    </xf>
    <xf numFmtId="0" fontId="2" fillId="0" borderId="0" xfId="4"/>
    <xf numFmtId="0" fontId="37" fillId="0" borderId="0" xfId="4" applyFont="1" applyFill="1" applyBorder="1" applyAlignment="1">
      <alignment horizontal="center"/>
    </xf>
    <xf numFmtId="0" fontId="38" fillId="0" borderId="0" xfId="4" applyFont="1" applyFill="1" applyBorder="1"/>
    <xf numFmtId="0" fontId="2" fillId="0" borderId="0" xfId="4" applyAlignment="1">
      <alignment horizontal="right"/>
    </xf>
    <xf numFmtId="0" fontId="39" fillId="0" borderId="0" xfId="4" applyFont="1" applyFill="1" applyAlignment="1">
      <alignment horizontal="right" vertical="center" wrapText="1"/>
    </xf>
    <xf numFmtId="3" fontId="11" fillId="6" borderId="5" xfId="4" applyNumberFormat="1" applyFont="1" applyFill="1" applyBorder="1" applyAlignment="1">
      <alignment horizontal="center" vertical="center" wrapText="1"/>
    </xf>
    <xf numFmtId="0" fontId="11" fillId="6" borderId="5" xfId="4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40" fillId="0" borderId="0" xfId="4" applyFont="1" applyFill="1" applyAlignment="1">
      <alignment horizontal="center" vertical="center" wrapText="1"/>
    </xf>
    <xf numFmtId="0" fontId="9" fillId="0" borderId="43" xfId="4" applyFont="1" applyFill="1" applyBorder="1" applyAlignment="1">
      <alignment horizontal="center" vertical="center" wrapText="1"/>
    </xf>
    <xf numFmtId="0" fontId="2" fillId="0" borderId="46" xfId="4" applyFill="1" applyBorder="1" applyAlignment="1">
      <alignment horizontal="center" vertical="center" wrapText="1"/>
    </xf>
    <xf numFmtId="3" fontId="11" fillId="11" borderId="43" xfId="4" applyNumberFormat="1" applyFont="1" applyFill="1" applyBorder="1" applyAlignment="1">
      <alignment horizontal="center" vertical="center" wrapText="1"/>
    </xf>
    <xf numFmtId="0" fontId="10" fillId="11" borderId="16" xfId="4" applyFont="1" applyFill="1" applyBorder="1" applyAlignment="1">
      <alignment horizontal="center" vertical="center" wrapText="1"/>
    </xf>
    <xf numFmtId="0" fontId="10" fillId="4" borderId="16" xfId="4" applyFont="1" applyFill="1" applyBorder="1" applyAlignment="1">
      <alignment horizontal="center" vertical="center" wrapText="1"/>
    </xf>
    <xf numFmtId="0" fontId="2" fillId="0" borderId="45" xfId="4" applyBorder="1"/>
    <xf numFmtId="0" fontId="25" fillId="0" borderId="49" xfId="4" applyFont="1" applyFill="1" applyBorder="1" applyAlignment="1">
      <alignment horizontal="left" vertical="center"/>
    </xf>
    <xf numFmtId="3" fontId="25" fillId="11" borderId="45" xfId="4" applyNumberFormat="1" applyFont="1" applyFill="1" applyBorder="1" applyAlignment="1">
      <alignment horizontal="left" vertical="center"/>
    </xf>
    <xf numFmtId="3" fontId="6" fillId="11" borderId="9" xfId="4" applyNumberFormat="1" applyFont="1" applyFill="1" applyBorder="1"/>
    <xf numFmtId="3" fontId="6" fillId="4" borderId="9" xfId="4" applyNumberFormat="1" applyFont="1" applyFill="1" applyBorder="1"/>
    <xf numFmtId="0" fontId="6" fillId="0" borderId="49" xfId="4" applyFont="1" applyBorder="1"/>
    <xf numFmtId="3" fontId="6" fillId="11" borderId="45" xfId="4" applyNumberFormat="1" applyFont="1" applyFill="1" applyBorder="1"/>
    <xf numFmtId="0" fontId="2" fillId="0" borderId="41" xfId="4" applyBorder="1"/>
    <xf numFmtId="0" fontId="6" fillId="0" borderId="42" xfId="4" applyFont="1" applyBorder="1"/>
    <xf numFmtId="3" fontId="6" fillId="11" borderId="39" xfId="4" applyNumberFormat="1" applyFont="1" applyFill="1" applyBorder="1"/>
    <xf numFmtId="3" fontId="6" fillId="11" borderId="12" xfId="4" applyNumberFormat="1" applyFont="1" applyFill="1" applyBorder="1"/>
    <xf numFmtId="3" fontId="6" fillId="4" borderId="12" xfId="4" applyNumberFormat="1" applyFont="1" applyFill="1" applyBorder="1"/>
    <xf numFmtId="0" fontId="2" fillId="5" borderId="2" xfId="4" applyFill="1" applyBorder="1"/>
    <xf numFmtId="0" fontId="12" fillId="5" borderId="3" xfId="4" applyFont="1" applyFill="1" applyBorder="1"/>
    <xf numFmtId="3" fontId="12" fillId="5" borderId="5" xfId="4" applyNumberFormat="1" applyFont="1" applyFill="1" applyBorder="1"/>
    <xf numFmtId="0" fontId="2" fillId="0" borderId="43" xfId="4" applyBorder="1"/>
    <xf numFmtId="0" fontId="12" fillId="0" borderId="46" xfId="4" applyFont="1" applyFill="1" applyBorder="1"/>
    <xf numFmtId="3" fontId="12" fillId="11" borderId="44" xfId="4" applyNumberFormat="1" applyFont="1" applyFill="1" applyBorder="1"/>
    <xf numFmtId="3" fontId="6" fillId="11" borderId="16" xfId="4" applyNumberFormat="1" applyFont="1" applyFill="1" applyBorder="1"/>
    <xf numFmtId="3" fontId="6" fillId="4" borderId="16" xfId="4" applyNumberFormat="1" applyFont="1" applyFill="1" applyBorder="1"/>
    <xf numFmtId="0" fontId="25" fillId="0" borderId="49" xfId="4" applyFont="1" applyFill="1" applyBorder="1"/>
    <xf numFmtId="3" fontId="25" fillId="11" borderId="45" xfId="4" applyNumberFormat="1" applyFont="1" applyFill="1" applyBorder="1"/>
    <xf numFmtId="0" fontId="15" fillId="0" borderId="49" xfId="4" applyFont="1" applyFill="1" applyBorder="1"/>
    <xf numFmtId="3" fontId="15" fillId="11" borderId="45" xfId="4" applyNumberFormat="1" applyFont="1" applyFill="1" applyBorder="1"/>
    <xf numFmtId="3" fontId="15" fillId="4" borderId="9" xfId="4" applyNumberFormat="1" applyFont="1" applyFill="1" applyBorder="1" applyAlignment="1">
      <alignment horizontal="right"/>
    </xf>
    <xf numFmtId="0" fontId="6" fillId="0" borderId="50" xfId="4" applyFont="1" applyBorder="1"/>
    <xf numFmtId="3" fontId="6" fillId="11" borderId="41" xfId="4" applyNumberFormat="1" applyFont="1" applyFill="1" applyBorder="1"/>
    <xf numFmtId="3" fontId="15" fillId="4" borderId="12" xfId="4" applyNumberFormat="1" applyFont="1" applyFill="1" applyBorder="1" applyAlignment="1"/>
    <xf numFmtId="3" fontId="12" fillId="5" borderId="2" xfId="4" applyNumberFormat="1" applyFont="1" applyFill="1" applyBorder="1"/>
    <xf numFmtId="0" fontId="2" fillId="0" borderId="2" xfId="4" applyBorder="1"/>
    <xf numFmtId="0" fontId="19" fillId="0" borderId="3" xfId="4" applyFont="1" applyBorder="1"/>
    <xf numFmtId="3" fontId="6" fillId="0" borderId="17" xfId="4" applyNumberFormat="1" applyFont="1" applyFill="1" applyBorder="1"/>
    <xf numFmtId="3" fontId="6" fillId="0" borderId="18" xfId="4" applyNumberFormat="1" applyFont="1" applyFill="1" applyBorder="1"/>
    <xf numFmtId="0" fontId="2" fillId="7" borderId="2" xfId="4" applyFill="1" applyBorder="1"/>
    <xf numFmtId="0" fontId="12" fillId="7" borderId="3" xfId="4" applyFont="1" applyFill="1" applyBorder="1"/>
    <xf numFmtId="3" fontId="17" fillId="7" borderId="5" xfId="4" applyNumberFormat="1" applyFont="1" applyFill="1" applyBorder="1"/>
    <xf numFmtId="0" fontId="2" fillId="7" borderId="2" xfId="4" applyFill="1" applyBorder="1" applyAlignment="1">
      <alignment vertical="center"/>
    </xf>
    <xf numFmtId="0" fontId="12" fillId="7" borderId="3" xfId="4" applyFont="1" applyFill="1" applyBorder="1" applyAlignment="1">
      <alignment horizontal="left" vertical="center"/>
    </xf>
    <xf numFmtId="3" fontId="12" fillId="7" borderId="5" xfId="4" applyNumberFormat="1" applyFont="1" applyFill="1" applyBorder="1" applyAlignment="1">
      <alignment horizontal="right" vertical="center"/>
    </xf>
    <xf numFmtId="0" fontId="22" fillId="0" borderId="0" xfId="4" applyFont="1" applyFill="1" applyBorder="1" applyAlignment="1">
      <alignment horizontal="left"/>
    </xf>
    <xf numFmtId="0" fontId="6" fillId="0" borderId="10" xfId="1" applyFont="1" applyFill="1" applyBorder="1" applyAlignment="1">
      <alignment vertical="center"/>
    </xf>
    <xf numFmtId="0" fontId="18" fillId="0" borderId="10" xfId="1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18" fillId="0" borderId="15" xfId="2" applyFont="1" applyFill="1" applyBorder="1" applyAlignment="1">
      <alignment vertical="center"/>
    </xf>
    <xf numFmtId="0" fontId="33" fillId="2" borderId="5" xfId="0" applyFont="1" applyFill="1" applyBorder="1" applyAlignment="1">
      <alignment horizontal="center" vertical="center" wrapText="1"/>
    </xf>
    <xf numFmtId="3" fontId="14" fillId="3" borderId="16" xfId="0" applyNumberFormat="1" applyFont="1" applyFill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1" fillId="0" borderId="9" xfId="0" applyNumberFormat="1" applyFont="1" applyFill="1" applyBorder="1" applyAlignment="1">
      <alignment vertical="center"/>
    </xf>
    <xf numFmtId="3" fontId="18" fillId="0" borderId="12" xfId="0" applyNumberFormat="1" applyFont="1" applyFill="1" applyBorder="1" applyAlignment="1">
      <alignment horizontal="right" vertical="center"/>
    </xf>
    <xf numFmtId="3" fontId="18" fillId="0" borderId="16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vertical="center"/>
    </xf>
    <xf numFmtId="3" fontId="18" fillId="0" borderId="14" xfId="0" applyNumberFormat="1" applyFont="1" applyFill="1" applyBorder="1" applyAlignment="1">
      <alignment horizontal="right" vertical="center"/>
    </xf>
    <xf numFmtId="3" fontId="17" fillId="5" borderId="12" xfId="0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2" fillId="0" borderId="0" xfId="5" applyFont="1" applyFill="1" applyBorder="1" applyAlignment="1">
      <alignment horizontal="left"/>
    </xf>
    <xf numFmtId="3" fontId="8" fillId="0" borderId="28" xfId="5" applyNumberFormat="1" applyFont="1" applyFill="1" applyBorder="1" applyAlignment="1">
      <alignment horizontal="right"/>
    </xf>
    <xf numFmtId="3" fontId="8" fillId="0" borderId="22" xfId="5" applyNumberFormat="1" applyFont="1" applyFill="1" applyBorder="1" applyAlignment="1">
      <alignment horizontal="right"/>
    </xf>
    <xf numFmtId="0" fontId="16" fillId="9" borderId="48" xfId="53" applyFont="1" applyFill="1" applyBorder="1" applyAlignment="1">
      <alignment horizontal="center" vertical="center" wrapText="1"/>
    </xf>
    <xf numFmtId="3" fontId="8" fillId="0" borderId="28" xfId="25" applyNumberFormat="1" applyFont="1" applyFill="1" applyBorder="1"/>
    <xf numFmtId="3" fontId="28" fillId="10" borderId="28" xfId="25" applyNumberFormat="1" applyFont="1" applyFill="1" applyBorder="1"/>
    <xf numFmtId="3" fontId="28" fillId="10" borderId="22" xfId="25" applyNumberFormat="1" applyFont="1" applyFill="1" applyBorder="1"/>
    <xf numFmtId="3" fontId="8" fillId="0" borderId="28" xfId="5" applyNumberFormat="1" applyFont="1" applyFill="1" applyBorder="1" applyAlignment="1"/>
    <xf numFmtId="3" fontId="8" fillId="0" borderId="22" xfId="5" applyNumberFormat="1" applyFont="1" applyFill="1" applyBorder="1" applyAlignment="1"/>
    <xf numFmtId="3" fontId="8" fillId="0" borderId="28" xfId="25" applyNumberFormat="1" applyFont="1" applyFill="1" applyBorder="1" applyAlignment="1"/>
    <xf numFmtId="3" fontId="41" fillId="0" borderId="22" xfId="25" applyNumberFormat="1" applyFont="1" applyFill="1" applyBorder="1" applyAlignment="1"/>
    <xf numFmtId="3" fontId="41" fillId="0" borderId="28" xfId="25" applyNumberFormat="1" applyFont="1" applyFill="1" applyBorder="1" applyAlignment="1"/>
    <xf numFmtId="3" fontId="16" fillId="6" borderId="28" xfId="5" applyNumberFormat="1" applyFont="1" applyFill="1" applyBorder="1" applyAlignment="1"/>
    <xf numFmtId="3" fontId="16" fillId="6" borderId="22" xfId="5" applyNumberFormat="1" applyFont="1" applyFill="1" applyBorder="1" applyAlignment="1"/>
    <xf numFmtId="3" fontId="41" fillId="10" borderId="28" xfId="25" applyNumberFormat="1" applyFont="1" applyFill="1" applyBorder="1" applyAlignment="1"/>
    <xf numFmtId="3" fontId="41" fillId="10" borderId="22" xfId="25" applyNumberFormat="1" applyFont="1" applyFill="1" applyBorder="1" applyAlignment="1"/>
    <xf numFmtId="3" fontId="16" fillId="6" borderId="29" xfId="0" applyNumberFormat="1" applyFont="1" applyFill="1" applyBorder="1" applyAlignment="1">
      <alignment horizontal="right"/>
    </xf>
    <xf numFmtId="3" fontId="16" fillId="6" borderId="27" xfId="0" applyNumberFormat="1" applyFont="1" applyFill="1" applyBorder="1" applyAlignment="1">
      <alignment horizontal="right"/>
    </xf>
    <xf numFmtId="3" fontId="32" fillId="0" borderId="28" xfId="5" applyNumberFormat="1" applyFont="1" applyFill="1" applyBorder="1" applyAlignment="1">
      <alignment horizontal="right"/>
    </xf>
    <xf numFmtId="3" fontId="32" fillId="0" borderId="22" xfId="5" applyNumberFormat="1" applyFont="1" applyFill="1" applyBorder="1" applyAlignment="1">
      <alignment horizontal="right"/>
    </xf>
    <xf numFmtId="3" fontId="42" fillId="6" borderId="28" xfId="5" applyNumberFormat="1" applyFont="1" applyFill="1" applyBorder="1" applyAlignment="1">
      <alignment horizontal="right"/>
    </xf>
    <xf numFmtId="3" fontId="42" fillId="6" borderId="22" xfId="5" applyNumberFormat="1" applyFont="1" applyFill="1" applyBorder="1" applyAlignment="1">
      <alignment horizontal="right"/>
    </xf>
    <xf numFmtId="3" fontId="28" fillId="0" borderId="23" xfId="25" applyNumberFormat="1" applyFont="1" applyFill="1" applyBorder="1"/>
    <xf numFmtId="3" fontId="28" fillId="0" borderId="25" xfId="25" applyNumberFormat="1" applyFont="1" applyFill="1" applyBorder="1"/>
    <xf numFmtId="3" fontId="42" fillId="6" borderId="29" xfId="5" applyNumberFormat="1" applyFont="1" applyFill="1" applyBorder="1" applyAlignment="1">
      <alignment horizontal="right"/>
    </xf>
    <xf numFmtId="3" fontId="42" fillId="6" borderId="27" xfId="5" applyNumberFormat="1" applyFont="1" applyFill="1" applyBorder="1" applyAlignment="1">
      <alignment horizontal="right"/>
    </xf>
    <xf numFmtId="3" fontId="16" fillId="6" borderId="28" xfId="0" applyNumberFormat="1" applyFont="1" applyFill="1" applyBorder="1" applyAlignment="1">
      <alignment horizontal="right"/>
    </xf>
    <xf numFmtId="3" fontId="16" fillId="6" borderId="22" xfId="0" applyNumberFormat="1" applyFont="1" applyFill="1" applyBorder="1" applyAlignment="1">
      <alignment horizontal="right"/>
    </xf>
    <xf numFmtId="3" fontId="8" fillId="0" borderId="29" xfId="5" applyNumberFormat="1" applyFont="1" applyFill="1" applyBorder="1" applyAlignment="1">
      <alignment horizontal="right"/>
    </xf>
    <xf numFmtId="3" fontId="8" fillId="0" borderId="27" xfId="5" applyNumberFormat="1" applyFont="1" applyFill="1" applyBorder="1" applyAlignment="1">
      <alignment horizontal="right"/>
    </xf>
    <xf numFmtId="3" fontId="8" fillId="0" borderId="34" xfId="5" applyNumberFormat="1" applyFont="1" applyFill="1" applyBorder="1" applyAlignment="1">
      <alignment horizontal="right"/>
    </xf>
    <xf numFmtId="3" fontId="8" fillId="0" borderId="21" xfId="5" applyNumberFormat="1" applyFont="1" applyFill="1" applyBorder="1" applyAlignment="1">
      <alignment horizontal="right"/>
    </xf>
    <xf numFmtId="3" fontId="42" fillId="6" borderId="29" xfId="3" applyNumberFormat="1" applyFont="1" applyFill="1" applyBorder="1" applyAlignment="1">
      <alignment horizontal="right"/>
    </xf>
    <xf numFmtId="3" fontId="42" fillId="6" borderId="27" xfId="3" applyNumberFormat="1" applyFont="1" applyFill="1" applyBorder="1" applyAlignment="1">
      <alignment horizontal="right"/>
    </xf>
    <xf numFmtId="3" fontId="14" fillId="3" borderId="7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1" fillId="0" borderId="10" xfId="0" applyNumberFormat="1" applyFont="1" applyFill="1" applyBorder="1" applyAlignment="1">
      <alignment vertical="center"/>
    </xf>
    <xf numFmtId="3" fontId="18" fillId="0" borderId="13" xfId="0" applyNumberFormat="1" applyFont="1" applyFill="1" applyBorder="1" applyAlignment="1">
      <alignment horizontal="right" vertical="center"/>
    </xf>
    <xf numFmtId="3" fontId="14" fillId="5" borderId="10" xfId="0" applyNumberFormat="1" applyFont="1" applyFill="1" applyBorder="1" applyAlignment="1">
      <alignment vertical="center"/>
    </xf>
    <xf numFmtId="3" fontId="17" fillId="5" borderId="13" xfId="0" applyNumberFormat="1" applyFont="1" applyFill="1" applyBorder="1" applyAlignment="1">
      <alignment vertical="center"/>
    </xf>
    <xf numFmtId="3" fontId="21" fillId="0" borderId="7" xfId="0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>
      <alignment horizontal="right" vertical="center"/>
    </xf>
    <xf numFmtId="3" fontId="18" fillId="0" borderId="15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15" fillId="10" borderId="28" xfId="5" applyNumberFormat="1" applyFont="1" applyFill="1" applyBorder="1" applyAlignment="1">
      <alignment horizontal="right"/>
    </xf>
    <xf numFmtId="3" fontId="15" fillId="10" borderId="22" xfId="5" applyNumberFormat="1" applyFont="1" applyFill="1" applyBorder="1" applyAlignment="1">
      <alignment horizontal="right"/>
    </xf>
    <xf numFmtId="3" fontId="12" fillId="6" borderId="28" xfId="5" applyNumberFormat="1" applyFont="1" applyFill="1" applyBorder="1" applyAlignment="1">
      <alignment horizontal="right"/>
    </xf>
    <xf numFmtId="3" fontId="12" fillId="6" borderId="22" xfId="5" applyNumberFormat="1" applyFont="1" applyFill="1" applyBorder="1" applyAlignment="1">
      <alignment horizontal="right"/>
    </xf>
    <xf numFmtId="3" fontId="15" fillId="0" borderId="28" xfId="5" applyNumberFormat="1" applyFont="1" applyFill="1" applyBorder="1" applyAlignment="1">
      <alignment horizontal="right"/>
    </xf>
    <xf numFmtId="3" fontId="15" fillId="0" borderId="22" xfId="5" applyNumberFormat="1" applyFont="1" applyFill="1" applyBorder="1" applyAlignment="1">
      <alignment horizontal="right"/>
    </xf>
    <xf numFmtId="3" fontId="29" fillId="0" borderId="28" xfId="5" applyNumberFormat="1" applyFont="1" applyFill="1" applyBorder="1" applyAlignment="1">
      <alignment horizontal="right"/>
    </xf>
    <xf numFmtId="3" fontId="29" fillId="0" borderId="22" xfId="5" applyNumberFormat="1" applyFont="1" applyFill="1" applyBorder="1" applyAlignment="1">
      <alignment horizontal="right"/>
    </xf>
    <xf numFmtId="3" fontId="8" fillId="0" borderId="23" xfId="25" applyNumberFormat="1" applyFont="1" applyFill="1" applyBorder="1"/>
    <xf numFmtId="3" fontId="8" fillId="0" borderId="25" xfId="25" applyNumberFormat="1" applyFont="1" applyFill="1" applyBorder="1"/>
    <xf numFmtId="3" fontId="16" fillId="6" borderId="29" xfId="5" applyNumberFormat="1" applyFont="1" applyFill="1" applyBorder="1" applyAlignment="1">
      <alignment horizontal="right"/>
    </xf>
    <xf numFmtId="3" fontId="16" fillId="6" borderId="27" xfId="5" applyNumberFormat="1" applyFont="1" applyFill="1" applyBorder="1" applyAlignment="1">
      <alignment horizontal="right"/>
    </xf>
    <xf numFmtId="0" fontId="41" fillId="10" borderId="34" xfId="25" applyFont="1" applyFill="1" applyBorder="1"/>
    <xf numFmtId="0" fontId="41" fillId="10" borderId="21" xfId="25" applyFont="1" applyFill="1" applyBorder="1"/>
    <xf numFmtId="3" fontId="8" fillId="0" borderId="22" xfId="25" applyNumberFormat="1" applyFont="1" applyFill="1" applyBorder="1"/>
    <xf numFmtId="3" fontId="12" fillId="6" borderId="28" xfId="0" applyNumberFormat="1" applyFont="1" applyFill="1" applyBorder="1" applyAlignment="1">
      <alignment horizontal="right"/>
    </xf>
    <xf numFmtId="3" fontId="12" fillId="6" borderId="22" xfId="0" applyNumberFormat="1" applyFont="1" applyFill="1" applyBorder="1" applyAlignment="1">
      <alignment horizontal="right"/>
    </xf>
    <xf numFmtId="3" fontId="15" fillId="0" borderId="29" xfId="5" applyNumberFormat="1" applyFont="1" applyFill="1" applyBorder="1" applyAlignment="1">
      <alignment horizontal="right"/>
    </xf>
    <xf numFmtId="3" fontId="15" fillId="0" borderId="27" xfId="5" applyNumberFormat="1" applyFont="1" applyFill="1" applyBorder="1" applyAlignment="1">
      <alignment horizontal="right"/>
    </xf>
    <xf numFmtId="3" fontId="15" fillId="0" borderId="34" xfId="5" applyNumberFormat="1" applyFont="1" applyFill="1" applyBorder="1" applyAlignment="1">
      <alignment horizontal="right"/>
    </xf>
    <xf numFmtId="3" fontId="15" fillId="0" borderId="21" xfId="5" applyNumberFormat="1" applyFont="1" applyFill="1" applyBorder="1" applyAlignment="1">
      <alignment horizontal="right"/>
    </xf>
    <xf numFmtId="3" fontId="8" fillId="12" borderId="28" xfId="5" applyNumberFormat="1" applyFont="1" applyFill="1" applyBorder="1" applyAlignment="1">
      <alignment horizontal="right"/>
    </xf>
    <xf numFmtId="3" fontId="8" fillId="12" borderId="22" xfId="5" applyNumberFormat="1" applyFont="1" applyFill="1" applyBorder="1" applyAlignment="1">
      <alignment horizontal="right"/>
    </xf>
    <xf numFmtId="3" fontId="32" fillId="12" borderId="28" xfId="5" applyNumberFormat="1" applyFont="1" applyFill="1" applyBorder="1" applyAlignment="1">
      <alignment horizontal="right"/>
    </xf>
    <xf numFmtId="3" fontId="32" fillId="12" borderId="22" xfId="5" applyNumberFormat="1" applyFont="1" applyFill="1" applyBorder="1" applyAlignment="1">
      <alignment horizontal="right"/>
    </xf>
    <xf numFmtId="3" fontId="8" fillId="12" borderId="23" xfId="5" applyNumberFormat="1" applyFont="1" applyFill="1" applyBorder="1" applyAlignment="1">
      <alignment horizontal="right"/>
    </xf>
    <xf numFmtId="3" fontId="8" fillId="12" borderId="25" xfId="5" applyNumberFormat="1" applyFont="1" applyFill="1" applyBorder="1" applyAlignment="1">
      <alignment horizontal="right"/>
    </xf>
    <xf numFmtId="3" fontId="8" fillId="12" borderId="29" xfId="5" applyNumberFormat="1" applyFont="1" applyFill="1" applyBorder="1" applyAlignment="1">
      <alignment horizontal="right"/>
    </xf>
    <xf numFmtId="3" fontId="8" fillId="12" borderId="27" xfId="5" applyNumberFormat="1" applyFont="1" applyFill="1" applyBorder="1" applyAlignment="1">
      <alignment horizontal="right"/>
    </xf>
    <xf numFmtId="3" fontId="8" fillId="12" borderId="34" xfId="5" applyNumberFormat="1" applyFont="1" applyFill="1" applyBorder="1" applyAlignment="1">
      <alignment horizontal="right"/>
    </xf>
    <xf numFmtId="3" fontId="8" fillId="12" borderId="21" xfId="5" applyNumberFormat="1" applyFont="1" applyFill="1" applyBorder="1" applyAlignment="1">
      <alignment horizontal="right"/>
    </xf>
    <xf numFmtId="3" fontId="16" fillId="12" borderId="23" xfId="5" applyNumberFormat="1" applyFont="1" applyFill="1" applyBorder="1" applyAlignment="1">
      <alignment horizontal="right"/>
    </xf>
    <xf numFmtId="3" fontId="16" fillId="12" borderId="25" xfId="5" applyNumberFormat="1" applyFont="1" applyFill="1" applyBorder="1" applyAlignment="1">
      <alignment horizontal="right"/>
    </xf>
    <xf numFmtId="3" fontId="8" fillId="12" borderId="39" xfId="25" applyNumberFormat="1" applyFont="1" applyFill="1" applyBorder="1" applyAlignment="1">
      <alignment horizontal="center"/>
    </xf>
    <xf numFmtId="3" fontId="8" fillId="12" borderId="15" xfId="25" applyNumberFormat="1" applyFont="1" applyFill="1" applyBorder="1" applyAlignment="1">
      <alignment horizontal="center"/>
    </xf>
    <xf numFmtId="3" fontId="11" fillId="12" borderId="10" xfId="1" applyNumberFormat="1" applyFont="1" applyFill="1" applyBorder="1" applyAlignment="1">
      <alignment horizontal="right" vertical="center"/>
    </xf>
    <xf numFmtId="3" fontId="18" fillId="12" borderId="10" xfId="1" applyNumberFormat="1" applyFont="1" applyFill="1" applyBorder="1" applyAlignment="1">
      <alignment horizontal="right" vertical="center"/>
    </xf>
    <xf numFmtId="3" fontId="11" fillId="12" borderId="10" xfId="1" applyNumberFormat="1" applyFont="1" applyFill="1" applyBorder="1" applyAlignment="1">
      <alignment vertical="center"/>
    </xf>
    <xf numFmtId="3" fontId="18" fillId="12" borderId="13" xfId="1" applyNumberFormat="1" applyFont="1" applyFill="1" applyBorder="1" applyAlignment="1">
      <alignment horizontal="right" vertical="center"/>
    </xf>
    <xf numFmtId="3" fontId="18" fillId="12" borderId="7" xfId="1" applyNumberFormat="1" applyFont="1" applyFill="1" applyBorder="1" applyAlignment="1">
      <alignment horizontal="right" vertical="center"/>
    </xf>
    <xf numFmtId="3" fontId="21" fillId="12" borderId="10" xfId="1" applyNumberFormat="1" applyFont="1" applyFill="1" applyBorder="1" applyAlignment="1">
      <alignment horizontal="right" vertical="center"/>
    </xf>
    <xf numFmtId="3" fontId="18" fillId="12" borderId="15" xfId="1" applyNumberFormat="1" applyFont="1" applyFill="1" applyBorder="1" applyAlignment="1">
      <alignment horizontal="right" vertical="center"/>
    </xf>
    <xf numFmtId="49" fontId="15" fillId="12" borderId="18" xfId="25" applyNumberFormat="1" applyFont="1" applyFill="1" applyBorder="1" applyAlignment="1">
      <alignment horizontal="center" vertical="center"/>
    </xf>
    <xf numFmtId="3" fontId="11" fillId="12" borderId="6" xfId="25" applyNumberFormat="1" applyFont="1" applyFill="1" applyBorder="1" applyAlignment="1">
      <alignment horizontal="right"/>
    </xf>
    <xf numFmtId="3" fontId="11" fillId="12" borderId="9" xfId="25" applyNumberFormat="1" applyFont="1" applyFill="1" applyBorder="1" applyAlignment="1">
      <alignment horizontal="right"/>
    </xf>
    <xf numFmtId="3" fontId="11" fillId="12" borderId="8" xfId="25" applyNumberFormat="1" applyFont="1" applyFill="1" applyBorder="1" applyAlignment="1">
      <alignment horizontal="right"/>
    </xf>
    <xf numFmtId="3" fontId="18" fillId="12" borderId="9" xfId="25" applyNumberFormat="1" applyFont="1" applyFill="1" applyBorder="1" applyAlignment="1">
      <alignment horizontal="right"/>
    </xf>
    <xf numFmtId="3" fontId="18" fillId="12" borderId="6" xfId="25" applyNumberFormat="1" applyFont="1" applyFill="1" applyBorder="1" applyAlignment="1">
      <alignment horizontal="right"/>
    </xf>
    <xf numFmtId="3" fontId="18" fillId="12" borderId="19" xfId="25" applyNumberFormat="1" applyFont="1" applyFill="1" applyBorder="1" applyAlignment="1">
      <alignment horizontal="right"/>
    </xf>
    <xf numFmtId="3" fontId="17" fillId="12" borderId="8" xfId="25" applyNumberFormat="1" applyFont="1" applyFill="1" applyBorder="1" applyAlignment="1">
      <alignment horizontal="right"/>
    </xf>
    <xf numFmtId="3" fontId="17" fillId="12" borderId="9" xfId="25" applyNumberFormat="1" applyFont="1" applyFill="1" applyBorder="1" applyAlignment="1">
      <alignment horizontal="right"/>
    </xf>
    <xf numFmtId="3" fontId="6" fillId="12" borderId="9" xfId="25" applyNumberFormat="1" applyFont="1" applyFill="1" applyBorder="1" applyAlignment="1">
      <alignment horizontal="right"/>
    </xf>
    <xf numFmtId="3" fontId="6" fillId="12" borderId="14" xfId="25" applyNumberFormat="1" applyFont="1" applyFill="1" applyBorder="1" applyAlignment="1">
      <alignment horizontal="right"/>
    </xf>
    <xf numFmtId="3" fontId="7" fillId="12" borderId="9" xfId="25" applyNumberFormat="1" applyFont="1" applyFill="1" applyBorder="1" applyAlignment="1">
      <alignment horizontal="right"/>
    </xf>
    <xf numFmtId="3" fontId="6" fillId="12" borderId="12" xfId="25" applyNumberFormat="1" applyFont="1" applyFill="1" applyBorder="1" applyAlignment="1">
      <alignment horizontal="right"/>
    </xf>
    <xf numFmtId="3" fontId="18" fillId="12" borderId="8" xfId="25" applyNumberFormat="1" applyFont="1" applyFill="1" applyBorder="1" applyAlignment="1">
      <alignment horizontal="right"/>
    </xf>
    <xf numFmtId="3" fontId="31" fillId="12" borderId="9" xfId="25" applyNumberFormat="1" applyFont="1" applyFill="1" applyBorder="1" applyAlignment="1">
      <alignment horizontal="right"/>
    </xf>
    <xf numFmtId="3" fontId="18" fillId="12" borderId="14" xfId="25" applyNumberFormat="1" applyFont="1" applyFill="1" applyBorder="1" applyAlignment="1">
      <alignment horizontal="right"/>
    </xf>
    <xf numFmtId="3" fontId="11" fillId="12" borderId="14" xfId="25" applyNumberFormat="1" applyFont="1" applyFill="1" applyBorder="1" applyAlignment="1">
      <alignment horizontal="right"/>
    </xf>
    <xf numFmtId="3" fontId="18" fillId="12" borderId="12" xfId="25" applyNumberFormat="1" applyFont="1" applyFill="1" applyBorder="1" applyAlignment="1">
      <alignment horizontal="right"/>
    </xf>
    <xf numFmtId="0" fontId="4" fillId="0" borderId="0" xfId="25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5" applyBorder="1" applyAlignment="1">
      <alignment horizontal="right" vertical="center" wrapText="1"/>
    </xf>
    <xf numFmtId="3" fontId="44" fillId="4" borderId="28" xfId="5" applyNumberFormat="1" applyFont="1" applyFill="1" applyBorder="1" applyAlignment="1">
      <alignment horizontal="right"/>
    </xf>
    <xf numFmtId="44" fontId="2" fillId="0" borderId="0" xfId="68" applyFont="1"/>
    <xf numFmtId="3" fontId="22" fillId="0" borderId="0" xfId="4" applyNumberFormat="1" applyFont="1"/>
    <xf numFmtId="0" fontId="8" fillId="0" borderId="0" xfId="11" applyFont="1" applyAlignment="1">
      <alignment horizontal="right" vertical="center"/>
    </xf>
    <xf numFmtId="0" fontId="1" fillId="0" borderId="0" xfId="11" applyAlignment="1">
      <alignment vertical="center"/>
    </xf>
    <xf numFmtId="0" fontId="23" fillId="0" borderId="0" xfId="11" applyFont="1" applyAlignment="1">
      <alignment horizontal="right" vertical="center"/>
    </xf>
    <xf numFmtId="0" fontId="47" fillId="13" borderId="18" xfId="11" applyFont="1" applyFill="1" applyBorder="1" applyAlignment="1">
      <alignment horizontal="center" vertical="center"/>
    </xf>
    <xf numFmtId="0" fontId="38" fillId="13" borderId="18" xfId="11" applyFont="1" applyFill="1" applyBorder="1" applyAlignment="1">
      <alignment horizontal="center" vertical="center"/>
    </xf>
    <xf numFmtId="0" fontId="38" fillId="13" borderId="20" xfId="11" applyFont="1" applyFill="1" applyBorder="1" applyAlignment="1">
      <alignment horizontal="center" vertical="center"/>
    </xf>
    <xf numFmtId="0" fontId="38" fillId="13" borderId="58" xfId="11" applyFont="1" applyFill="1" applyBorder="1" applyAlignment="1">
      <alignment horizontal="center" vertical="center"/>
    </xf>
    <xf numFmtId="0" fontId="1" fillId="13" borderId="6" xfId="11" applyFill="1" applyBorder="1" applyAlignment="1">
      <alignment vertical="center"/>
    </xf>
    <xf numFmtId="0" fontId="38" fillId="13" borderId="19" xfId="11" applyFont="1" applyFill="1" applyBorder="1" applyAlignment="1">
      <alignment horizontal="center" vertical="center"/>
    </xf>
    <xf numFmtId="0" fontId="38" fillId="13" borderId="59" xfId="11" applyFont="1" applyFill="1" applyBorder="1" applyAlignment="1">
      <alignment horizontal="center" vertical="center"/>
    </xf>
    <xf numFmtId="0" fontId="38" fillId="13" borderId="60" xfId="11" applyFont="1" applyFill="1" applyBorder="1" applyAlignment="1">
      <alignment horizontal="center" vertical="center"/>
    </xf>
    <xf numFmtId="0" fontId="38" fillId="13" borderId="56" xfId="11" applyFont="1" applyFill="1" applyBorder="1" applyAlignment="1">
      <alignment horizontal="center" vertical="center"/>
    </xf>
    <xf numFmtId="0" fontId="48" fillId="0" borderId="16" xfId="11" applyFont="1" applyBorder="1" applyAlignment="1">
      <alignment vertical="center"/>
    </xf>
    <xf numFmtId="3" fontId="47" fillId="11" borderId="16" xfId="11" applyNumberFormat="1" applyFont="1" applyFill="1" applyBorder="1" applyAlignment="1">
      <alignment vertical="center"/>
    </xf>
    <xf numFmtId="3" fontId="47" fillId="4" borderId="16" xfId="11" applyNumberFormat="1" applyFont="1" applyFill="1" applyBorder="1" applyAlignment="1">
      <alignment vertical="center"/>
    </xf>
    <xf numFmtId="0" fontId="1" fillId="0" borderId="53" xfId="11" applyBorder="1" applyAlignment="1">
      <alignment vertical="center"/>
    </xf>
    <xf numFmtId="3" fontId="2" fillId="11" borderId="53" xfId="25" applyNumberFormat="1" applyFill="1" applyBorder="1"/>
    <xf numFmtId="3" fontId="2" fillId="4" borderId="53" xfId="25" applyNumberFormat="1" applyFill="1" applyBorder="1"/>
    <xf numFmtId="0" fontId="49" fillId="0" borderId="53" xfId="11" applyFont="1" applyFill="1" applyBorder="1" applyAlignment="1">
      <alignment vertical="center"/>
    </xf>
    <xf numFmtId="0" fontId="49" fillId="0" borderId="19" xfId="11" applyFont="1" applyBorder="1" applyAlignment="1">
      <alignment vertical="center"/>
    </xf>
    <xf numFmtId="3" fontId="2" fillId="11" borderId="19" xfId="25" applyNumberFormat="1" applyFill="1" applyBorder="1"/>
    <xf numFmtId="3" fontId="2" fillId="4" borderId="19" xfId="25" applyNumberFormat="1" applyFill="1" applyBorder="1"/>
    <xf numFmtId="0" fontId="50" fillId="0" borderId="5" xfId="11" applyFont="1" applyBorder="1" applyAlignment="1">
      <alignment vertical="center"/>
    </xf>
    <xf numFmtId="3" fontId="47" fillId="11" borderId="5" xfId="11" applyNumberFormat="1" applyFont="1" applyFill="1" applyBorder="1" applyAlignment="1">
      <alignment vertical="center"/>
    </xf>
    <xf numFmtId="3" fontId="47" fillId="4" borderId="5" xfId="11" applyNumberFormat="1" applyFont="1" applyFill="1" applyBorder="1" applyAlignment="1">
      <alignment vertical="center"/>
    </xf>
    <xf numFmtId="0" fontId="51" fillId="0" borderId="16" xfId="11" applyFont="1" applyBorder="1" applyAlignment="1">
      <alignment vertical="center"/>
    </xf>
    <xf numFmtId="3" fontId="49" fillId="11" borderId="16" xfId="25" applyNumberFormat="1" applyFont="1" applyFill="1" applyBorder="1"/>
    <xf numFmtId="3" fontId="2" fillId="4" borderId="16" xfId="25" applyNumberFormat="1" applyFill="1" applyBorder="1"/>
    <xf numFmtId="0" fontId="51" fillId="0" borderId="54" xfId="11" applyFont="1" applyBorder="1" applyAlignment="1">
      <alignment vertical="center"/>
    </xf>
    <xf numFmtId="3" fontId="2" fillId="4" borderId="54" xfId="25" applyNumberFormat="1" applyFill="1" applyBorder="1"/>
    <xf numFmtId="0" fontId="48" fillId="0" borderId="5" xfId="11" applyFont="1" applyBorder="1" applyAlignment="1">
      <alignment vertical="center"/>
    </xf>
    <xf numFmtId="3" fontId="47" fillId="11" borderId="18" xfId="11" applyNumberFormat="1" applyFont="1" applyFill="1" applyBorder="1" applyAlignment="1">
      <alignment vertical="center"/>
    </xf>
    <xf numFmtId="3" fontId="47" fillId="4" borderId="18" xfId="11" applyNumberFormat="1" applyFont="1" applyFill="1" applyBorder="1" applyAlignment="1">
      <alignment vertical="center"/>
    </xf>
    <xf numFmtId="0" fontId="50" fillId="0" borderId="18" xfId="11" applyFont="1" applyBorder="1" applyAlignment="1">
      <alignment vertical="center"/>
    </xf>
    <xf numFmtId="0" fontId="1" fillId="0" borderId="16" xfId="11" applyBorder="1" applyAlignment="1">
      <alignment vertical="center"/>
    </xf>
    <xf numFmtId="3" fontId="1" fillId="11" borderId="16" xfId="11" applyNumberFormat="1" applyFill="1" applyBorder="1" applyAlignment="1">
      <alignment vertical="center"/>
    </xf>
    <xf numFmtId="3" fontId="1" fillId="4" borderId="16" xfId="11" applyNumberFormat="1" applyFill="1" applyBorder="1" applyAlignment="1">
      <alignment vertical="center"/>
    </xf>
    <xf numFmtId="0" fontId="1" fillId="0" borderId="19" xfId="11" applyBorder="1" applyAlignment="1">
      <alignment vertical="center"/>
    </xf>
    <xf numFmtId="3" fontId="1" fillId="11" borderId="54" xfId="11" applyNumberFormat="1" applyFill="1" applyBorder="1" applyAlignment="1">
      <alignment vertical="center"/>
    </xf>
    <xf numFmtId="3" fontId="1" fillId="4" borderId="54" xfId="11" applyNumberFormat="1" applyFill="1" applyBorder="1" applyAlignment="1">
      <alignment vertical="center"/>
    </xf>
    <xf numFmtId="0" fontId="1" fillId="0" borderId="16" xfId="11" applyFont="1" applyBorder="1" applyAlignment="1">
      <alignment vertical="center"/>
    </xf>
    <xf numFmtId="3" fontId="2" fillId="4" borderId="52" xfId="25" applyNumberFormat="1" applyFill="1" applyBorder="1"/>
    <xf numFmtId="0" fontId="1" fillId="0" borderId="53" xfId="11" applyFont="1" applyBorder="1" applyAlignment="1">
      <alignment vertical="center"/>
    </xf>
    <xf numFmtId="3" fontId="2" fillId="4" borderId="10" xfId="25" applyNumberFormat="1" applyFill="1" applyBorder="1"/>
    <xf numFmtId="0" fontId="1" fillId="0" borderId="54" xfId="11" applyFont="1" applyBorder="1" applyAlignment="1">
      <alignment vertical="center"/>
    </xf>
    <xf numFmtId="3" fontId="2" fillId="4" borderId="13" xfId="25" applyNumberFormat="1" applyFill="1" applyBorder="1"/>
    <xf numFmtId="0" fontId="52" fillId="0" borderId="18" xfId="11" applyFont="1" applyFill="1" applyBorder="1" applyAlignment="1">
      <alignment vertical="center"/>
    </xf>
    <xf numFmtId="3" fontId="47" fillId="11" borderId="18" xfId="25" applyNumberFormat="1" applyFont="1" applyFill="1" applyBorder="1"/>
    <xf numFmtId="3" fontId="47" fillId="4" borderId="20" xfId="25" applyNumberFormat="1" applyFont="1" applyFill="1" applyBorder="1"/>
    <xf numFmtId="3" fontId="2" fillId="11" borderId="18" xfId="11" applyNumberFormat="1" applyFont="1" applyFill="1" applyBorder="1" applyAlignment="1">
      <alignment vertical="center"/>
    </xf>
    <xf numFmtId="3" fontId="2" fillId="4" borderId="18" xfId="11" applyNumberFormat="1" applyFont="1" applyFill="1" applyBorder="1" applyAlignment="1">
      <alignment vertical="center"/>
    </xf>
    <xf numFmtId="0" fontId="53" fillId="0" borderId="5" xfId="11" applyFont="1" applyBorder="1" applyAlignment="1">
      <alignment vertical="center"/>
    </xf>
    <xf numFmtId="3" fontId="43" fillId="11" borderId="5" xfId="11" applyNumberFormat="1" applyFont="1" applyFill="1" applyBorder="1" applyAlignment="1">
      <alignment vertical="center"/>
    </xf>
    <xf numFmtId="3" fontId="43" fillId="4" borderId="5" xfId="11" applyNumberFormat="1" applyFont="1" applyFill="1" applyBorder="1" applyAlignment="1">
      <alignment vertical="center"/>
    </xf>
    <xf numFmtId="0" fontId="47" fillId="0" borderId="5" xfId="11" applyFont="1" applyBorder="1" applyAlignment="1">
      <alignment vertical="center"/>
    </xf>
    <xf numFmtId="0" fontId="2" fillId="0" borderId="0" xfId="11" applyFont="1" applyAlignment="1">
      <alignment vertical="center"/>
    </xf>
    <xf numFmtId="0" fontId="1" fillId="0" borderId="0" xfId="11" applyFill="1" applyAlignment="1">
      <alignment vertical="center"/>
    </xf>
    <xf numFmtId="0" fontId="6" fillId="0" borderId="0" xfId="11" applyFont="1" applyAlignment="1">
      <alignment horizontal="right" vertical="center"/>
    </xf>
    <xf numFmtId="0" fontId="34" fillId="13" borderId="6" xfId="11" applyFont="1" applyFill="1" applyBorder="1" applyAlignment="1">
      <alignment vertical="center"/>
    </xf>
    <xf numFmtId="0" fontId="49" fillId="0" borderId="6" xfId="11" applyFont="1" applyBorder="1" applyAlignment="1">
      <alignment vertical="center"/>
    </xf>
    <xf numFmtId="3" fontId="49" fillId="11" borderId="8" xfId="25" applyNumberFormat="1" applyFont="1" applyFill="1" applyBorder="1"/>
    <xf numFmtId="3" fontId="2" fillId="4" borderId="8" xfId="25" applyNumberFormat="1" applyFill="1" applyBorder="1"/>
    <xf numFmtId="0" fontId="1" fillId="0" borderId="54" xfId="11" applyBorder="1" applyAlignment="1">
      <alignment vertical="center"/>
    </xf>
    <xf numFmtId="3" fontId="2" fillId="11" borderId="16" xfId="25" applyNumberFormat="1" applyFill="1" applyBorder="1"/>
    <xf numFmtId="3" fontId="2" fillId="11" borderId="13" xfId="25" applyNumberFormat="1" applyFill="1" applyBorder="1"/>
    <xf numFmtId="3" fontId="2" fillId="11" borderId="54" xfId="25" applyNumberFormat="1" applyFill="1" applyBorder="1"/>
    <xf numFmtId="0" fontId="2" fillId="0" borderId="0" xfId="11" applyFont="1" applyFill="1" applyAlignment="1">
      <alignment vertical="center"/>
    </xf>
    <xf numFmtId="0" fontId="51" fillId="0" borderId="14" xfId="11" applyFont="1" applyBorder="1" applyAlignment="1">
      <alignment vertical="center"/>
    </xf>
    <xf numFmtId="3" fontId="22" fillId="11" borderId="5" xfId="11" applyNumberFormat="1" applyFont="1" applyFill="1" applyBorder="1" applyAlignment="1">
      <alignment vertical="center"/>
    </xf>
    <xf numFmtId="3" fontId="22" fillId="4" borderId="5" xfId="11" applyNumberFormat="1" applyFont="1" applyFill="1" applyBorder="1" applyAlignment="1">
      <alignment vertical="center"/>
    </xf>
    <xf numFmtId="3" fontId="47" fillId="11" borderId="5" xfId="25" applyNumberFormat="1" applyFont="1" applyFill="1" applyBorder="1"/>
    <xf numFmtId="3" fontId="38" fillId="11" borderId="5" xfId="11" applyNumberFormat="1" applyFont="1" applyFill="1" applyBorder="1" applyAlignment="1">
      <alignment vertical="center"/>
    </xf>
    <xf numFmtId="3" fontId="38" fillId="4" borderId="5" xfId="11" applyNumberFormat="1" applyFont="1" applyFill="1" applyBorder="1" applyAlignment="1">
      <alignment vertical="center"/>
    </xf>
    <xf numFmtId="3" fontId="38" fillId="11" borderId="18" xfId="25" applyNumberFormat="1" applyFont="1" applyFill="1" applyBorder="1"/>
    <xf numFmtId="3" fontId="38" fillId="4" borderId="18" xfId="11" applyNumberFormat="1" applyFont="1" applyFill="1" applyBorder="1" applyAlignment="1">
      <alignment vertical="center"/>
    </xf>
    <xf numFmtId="0" fontId="51" fillId="0" borderId="8" xfId="11" applyFont="1" applyBorder="1" applyAlignment="1">
      <alignment vertical="center"/>
    </xf>
    <xf numFmtId="3" fontId="2" fillId="11" borderId="8" xfId="25" applyNumberFormat="1" applyFill="1" applyBorder="1"/>
    <xf numFmtId="3" fontId="22" fillId="11" borderId="5" xfId="25" applyNumberFormat="1" applyFont="1" applyFill="1" applyBorder="1"/>
    <xf numFmtId="3" fontId="22" fillId="11" borderId="18" xfId="11" applyNumberFormat="1" applyFont="1" applyFill="1" applyBorder="1" applyAlignment="1">
      <alignment vertical="center"/>
    </xf>
    <xf numFmtId="3" fontId="22" fillId="4" borderId="18" xfId="11" applyNumberFormat="1" applyFont="1" applyFill="1" applyBorder="1" applyAlignment="1">
      <alignment vertical="center"/>
    </xf>
    <xf numFmtId="0" fontId="53" fillId="0" borderId="18" xfId="11" applyFont="1" applyBorder="1" applyAlignment="1">
      <alignment vertical="center"/>
    </xf>
    <xf numFmtId="3" fontId="43" fillId="11" borderId="18" xfId="11" applyNumberFormat="1" applyFont="1" applyFill="1" applyBorder="1" applyAlignment="1">
      <alignment vertical="center"/>
    </xf>
    <xf numFmtId="3" fontId="43" fillId="4" borderId="18" xfId="11" applyNumberFormat="1" applyFont="1" applyFill="1" applyBorder="1" applyAlignment="1">
      <alignment vertical="center"/>
    </xf>
    <xf numFmtId="3" fontId="2" fillId="0" borderId="0" xfId="11" applyNumberFormat="1" applyFont="1" applyFill="1" applyBorder="1" applyAlignment="1">
      <alignment vertical="center"/>
    </xf>
    <xf numFmtId="3" fontId="22" fillId="11" borderId="18" xfId="25" applyNumberFormat="1" applyFont="1" applyFill="1" applyBorder="1"/>
    <xf numFmtId="3" fontId="22" fillId="11" borderId="4" xfId="25" applyNumberFormat="1" applyFont="1" applyFill="1" applyBorder="1"/>
    <xf numFmtId="0" fontId="23" fillId="14" borderId="0" xfId="11" applyFont="1" applyFill="1" applyBorder="1" applyAlignment="1">
      <alignment vertical="center"/>
    </xf>
    <xf numFmtId="3" fontId="1" fillId="14" borderId="0" xfId="11" applyNumberFormat="1" applyFill="1" applyBorder="1" applyAlignment="1">
      <alignment vertical="center"/>
    </xf>
    <xf numFmtId="3" fontId="2" fillId="4" borderId="37" xfId="25" applyNumberFormat="1" applyFill="1" applyBorder="1"/>
    <xf numFmtId="0" fontId="1" fillId="15" borderId="0" xfId="11" applyFill="1" applyAlignment="1">
      <alignment vertical="center"/>
    </xf>
    <xf numFmtId="3" fontId="23" fillId="4" borderId="20" xfId="25" applyNumberFormat="1" applyFont="1" applyFill="1" applyBorder="1"/>
    <xf numFmtId="3" fontId="1" fillId="4" borderId="5" xfId="11" applyNumberFormat="1" applyFill="1" applyBorder="1" applyAlignment="1">
      <alignment vertical="center"/>
    </xf>
    <xf numFmtId="3" fontId="38" fillId="11" borderId="16" xfId="11" applyNumberFormat="1" applyFont="1" applyFill="1" applyBorder="1" applyAlignment="1">
      <alignment vertical="center"/>
    </xf>
    <xf numFmtId="3" fontId="38" fillId="4" borderId="16" xfId="11" applyNumberFormat="1" applyFont="1" applyFill="1" applyBorder="1" applyAlignment="1">
      <alignment vertical="center"/>
    </xf>
    <xf numFmtId="3" fontId="23" fillId="11" borderId="8" xfId="11" applyNumberFormat="1" applyFont="1" applyFill="1" applyBorder="1" applyAlignment="1">
      <alignment vertical="center"/>
    </xf>
    <xf numFmtId="3" fontId="23" fillId="4" borderId="8" xfId="11" applyNumberFormat="1" applyFont="1" applyFill="1" applyBorder="1" applyAlignment="1">
      <alignment vertical="center"/>
    </xf>
    <xf numFmtId="0" fontId="50" fillId="0" borderId="19" xfId="11" applyFont="1" applyBorder="1" applyAlignment="1">
      <alignment vertical="center"/>
    </xf>
    <xf numFmtId="0" fontId="48" fillId="0" borderId="5" xfId="11" applyFont="1" applyFill="1" applyBorder="1" applyAlignment="1">
      <alignment vertical="center"/>
    </xf>
    <xf numFmtId="3" fontId="23" fillId="11" borderId="16" xfId="11" applyNumberFormat="1" applyFont="1" applyFill="1" applyBorder="1" applyAlignment="1">
      <alignment vertical="center"/>
    </xf>
    <xf numFmtId="3" fontId="23" fillId="4" borderId="16" xfId="11" applyNumberFormat="1" applyFont="1" applyFill="1" applyBorder="1" applyAlignment="1">
      <alignment vertical="center"/>
    </xf>
    <xf numFmtId="3" fontId="23" fillId="11" borderId="19" xfId="11" applyNumberFormat="1" applyFont="1" applyFill="1" applyBorder="1" applyAlignment="1">
      <alignment vertical="center"/>
    </xf>
    <xf numFmtId="3" fontId="23" fillId="4" borderId="19" xfId="11" applyNumberFormat="1" applyFont="1" applyFill="1" applyBorder="1" applyAlignment="1">
      <alignment vertical="center"/>
    </xf>
    <xf numFmtId="0" fontId="48" fillId="0" borderId="18" xfId="11" applyFont="1" applyBorder="1" applyAlignment="1">
      <alignment vertical="center"/>
    </xf>
    <xf numFmtId="3" fontId="38" fillId="11" borderId="19" xfId="11" applyNumberFormat="1" applyFont="1" applyFill="1" applyBorder="1" applyAlignment="1">
      <alignment vertical="center"/>
    </xf>
    <xf numFmtId="3" fontId="38" fillId="4" borderId="8" xfId="11" applyNumberFormat="1" applyFont="1" applyFill="1" applyBorder="1" applyAlignment="1">
      <alignment vertical="center"/>
    </xf>
    <xf numFmtId="0" fontId="47" fillId="0" borderId="19" xfId="11" applyFont="1" applyBorder="1" applyAlignment="1">
      <alignment vertical="center"/>
    </xf>
    <xf numFmtId="3" fontId="38" fillId="4" borderId="19" xfId="11" applyNumberFormat="1" applyFont="1" applyFill="1" applyBorder="1" applyAlignment="1">
      <alignment vertical="center"/>
    </xf>
    <xf numFmtId="3" fontId="23" fillId="11" borderId="53" xfId="25" applyNumberFormat="1" applyFont="1" applyFill="1" applyBorder="1"/>
    <xf numFmtId="3" fontId="23" fillId="4" borderId="10" xfId="25" applyNumberFormat="1" applyFont="1" applyFill="1" applyBorder="1"/>
    <xf numFmtId="3" fontId="23" fillId="11" borderId="19" xfId="25" applyNumberFormat="1" applyFont="1" applyFill="1" applyBorder="1"/>
    <xf numFmtId="3" fontId="23" fillId="4" borderId="37" xfId="25" applyNumberFormat="1" applyFont="1" applyFill="1" applyBorder="1"/>
    <xf numFmtId="3" fontId="51" fillId="4" borderId="16" xfId="11" applyNumberFormat="1" applyFont="1" applyFill="1" applyBorder="1" applyAlignment="1">
      <alignment vertical="center"/>
    </xf>
    <xf numFmtId="3" fontId="23" fillId="11" borderId="54" xfId="11" applyNumberFormat="1" applyFont="1" applyFill="1" applyBorder="1" applyAlignment="1">
      <alignment vertical="center"/>
    </xf>
    <xf numFmtId="3" fontId="23" fillId="4" borderId="54" xfId="11" applyNumberFormat="1" applyFont="1" applyFill="1" applyBorder="1" applyAlignment="1">
      <alignment vertical="center"/>
    </xf>
    <xf numFmtId="0" fontId="2" fillId="0" borderId="16" xfId="11" applyFont="1" applyBorder="1" applyAlignment="1">
      <alignment vertical="center"/>
    </xf>
    <xf numFmtId="0" fontId="2" fillId="0" borderId="54" xfId="11" applyFont="1" applyBorder="1" applyAlignment="1">
      <alignment vertical="center"/>
    </xf>
    <xf numFmtId="3" fontId="51" fillId="4" borderId="54" xfId="11" applyNumberFormat="1" applyFont="1" applyFill="1" applyBorder="1" applyAlignment="1">
      <alignment vertical="center"/>
    </xf>
    <xf numFmtId="3" fontId="23" fillId="11" borderId="16" xfId="25" applyNumberFormat="1" applyFont="1" applyFill="1" applyBorder="1"/>
    <xf numFmtId="3" fontId="23" fillId="4" borderId="52" xfId="25" applyNumberFormat="1" applyFont="1" applyFill="1" applyBorder="1"/>
    <xf numFmtId="3" fontId="23" fillId="4" borderId="53" xfId="25" applyNumberFormat="1" applyFont="1" applyFill="1" applyBorder="1"/>
    <xf numFmtId="3" fontId="23" fillId="11" borderId="54" xfId="25" applyNumberFormat="1" applyFont="1" applyFill="1" applyBorder="1"/>
    <xf numFmtId="3" fontId="23" fillId="4" borderId="13" xfId="25" applyNumberFormat="1" applyFont="1" applyFill="1" applyBorder="1"/>
    <xf numFmtId="0" fontId="1" fillId="0" borderId="8" xfId="11" applyBorder="1" applyAlignment="1">
      <alignment vertical="center"/>
    </xf>
    <xf numFmtId="3" fontId="38" fillId="11" borderId="18" xfId="11" applyNumberFormat="1" applyFont="1" applyFill="1" applyBorder="1" applyAlignment="1">
      <alignment vertical="center"/>
    </xf>
    <xf numFmtId="3" fontId="38" fillId="4" borderId="10" xfId="25" applyNumberFormat="1" applyFont="1" applyFill="1" applyBorder="1"/>
    <xf numFmtId="3" fontId="23" fillId="11" borderId="5" xfId="11" applyNumberFormat="1" applyFont="1" applyFill="1" applyBorder="1" applyAlignment="1">
      <alignment vertical="center"/>
    </xf>
    <xf numFmtId="3" fontId="23" fillId="4" borderId="5" xfId="11" applyNumberFormat="1" applyFont="1" applyFill="1" applyBorder="1" applyAlignment="1">
      <alignment vertical="center"/>
    </xf>
    <xf numFmtId="3" fontId="23" fillId="4" borderId="6" xfId="11" applyNumberFormat="1" applyFont="1" applyFill="1" applyBorder="1" applyAlignment="1">
      <alignment vertical="center"/>
    </xf>
    <xf numFmtId="3" fontId="23" fillId="11" borderId="6" xfId="11" applyNumberFormat="1" applyFont="1" applyFill="1" applyBorder="1" applyAlignment="1">
      <alignment vertical="center"/>
    </xf>
    <xf numFmtId="0" fontId="38" fillId="0" borderId="5" xfId="11" applyFont="1" applyBorder="1" applyAlignment="1">
      <alignment vertical="center"/>
    </xf>
    <xf numFmtId="3" fontId="47" fillId="11" borderId="8" xfId="11" applyNumberFormat="1" applyFont="1" applyFill="1" applyBorder="1" applyAlignment="1">
      <alignment vertical="center"/>
    </xf>
    <xf numFmtId="3" fontId="47" fillId="4" borderId="8" xfId="11" applyNumberFormat="1" applyFont="1" applyFill="1" applyBorder="1" applyAlignment="1">
      <alignment vertical="center"/>
    </xf>
    <xf numFmtId="3" fontId="47" fillId="11" borderId="6" xfId="11" applyNumberFormat="1" applyFont="1" applyFill="1" applyBorder="1" applyAlignment="1">
      <alignment vertical="center"/>
    </xf>
    <xf numFmtId="0" fontId="47" fillId="0" borderId="18" xfId="11" applyFont="1" applyBorder="1" applyAlignment="1">
      <alignment vertical="center"/>
    </xf>
    <xf numFmtId="3" fontId="38" fillId="11" borderId="53" xfId="11" applyNumberFormat="1" applyFont="1" applyFill="1" applyBorder="1" applyAlignment="1">
      <alignment vertical="center"/>
    </xf>
    <xf numFmtId="3" fontId="38" fillId="4" borderId="53" xfId="11" applyNumberFormat="1" applyFont="1" applyFill="1" applyBorder="1" applyAlignment="1">
      <alignment vertical="center"/>
    </xf>
    <xf numFmtId="0" fontId="50" fillId="0" borderId="54" xfId="11" applyFont="1" applyBorder="1" applyAlignment="1">
      <alignment vertical="center"/>
    </xf>
    <xf numFmtId="9" fontId="0" fillId="0" borderId="0" xfId="54" applyFont="1" applyAlignment="1">
      <alignment vertical="center"/>
    </xf>
    <xf numFmtId="3" fontId="6" fillId="4" borderId="10" xfId="1" applyNumberFormat="1" applyFont="1" applyFill="1" applyBorder="1" applyAlignment="1">
      <alignment horizontal="right" vertical="center"/>
    </xf>
    <xf numFmtId="3" fontId="55" fillId="4" borderId="10" xfId="1" applyNumberFormat="1" applyFont="1" applyFill="1" applyBorder="1" applyAlignment="1">
      <alignment horizontal="right" vertical="center"/>
    </xf>
    <xf numFmtId="3" fontId="6" fillId="4" borderId="15" xfId="1" applyNumberFormat="1" applyFont="1" applyFill="1" applyBorder="1" applyAlignment="1">
      <alignment horizontal="right" vertical="center"/>
    </xf>
    <xf numFmtId="0" fontId="2" fillId="0" borderId="0" xfId="1" applyFill="1" applyAlignment="1">
      <alignment horizontal="right" wrapText="1"/>
    </xf>
    <xf numFmtId="3" fontId="2" fillId="11" borderId="61" xfId="25" applyNumberFormat="1" applyFill="1" applyBorder="1"/>
    <xf numFmtId="3" fontId="2" fillId="4" borderId="61" xfId="25" applyNumberFormat="1" applyFill="1" applyBorder="1"/>
    <xf numFmtId="3" fontId="2" fillId="11" borderId="62" xfId="25" applyNumberFormat="1" applyFill="1" applyBorder="1"/>
    <xf numFmtId="3" fontId="2" fillId="4" borderId="62" xfId="25" applyNumberFormat="1" applyFill="1" applyBorder="1"/>
    <xf numFmtId="3" fontId="1" fillId="11" borderId="62" xfId="11" applyNumberFormat="1" applyFill="1" applyBorder="1" applyAlignment="1">
      <alignment vertical="center"/>
    </xf>
    <xf numFmtId="3" fontId="1" fillId="4" borderId="62" xfId="11" applyNumberFormat="1" applyFill="1" applyBorder="1" applyAlignment="1">
      <alignment vertical="center"/>
    </xf>
    <xf numFmtId="3" fontId="23" fillId="4" borderId="18" xfId="25" applyNumberFormat="1" applyFont="1" applyFill="1" applyBorder="1"/>
    <xf numFmtId="3" fontId="1" fillId="11" borderId="63" xfId="11" applyNumberFormat="1" applyFill="1" applyBorder="1" applyAlignment="1">
      <alignment vertical="center"/>
    </xf>
    <xf numFmtId="3" fontId="1" fillId="4" borderId="63" xfId="11" applyNumberFormat="1" applyFill="1" applyBorder="1" applyAlignment="1">
      <alignment vertical="center"/>
    </xf>
    <xf numFmtId="3" fontId="23" fillId="11" borderId="18" xfId="25" applyNumberFormat="1" applyFont="1" applyFill="1" applyBorder="1"/>
    <xf numFmtId="3" fontId="2" fillId="11" borderId="63" xfId="25" applyNumberFormat="1" applyFill="1" applyBorder="1"/>
    <xf numFmtId="3" fontId="38" fillId="4" borderId="18" xfId="25" applyNumberFormat="1" applyFont="1" applyFill="1" applyBorder="1"/>
    <xf numFmtId="3" fontId="2" fillId="4" borderId="63" xfId="25" applyNumberFormat="1" applyFill="1" applyBorder="1"/>
    <xf numFmtId="3" fontId="54" fillId="4" borderId="61" xfId="25" applyNumberFormat="1" applyFont="1" applyFill="1" applyBorder="1"/>
    <xf numFmtId="3" fontId="54" fillId="4" borderId="63" xfId="25" applyNumberFormat="1" applyFont="1" applyFill="1" applyBorder="1"/>
    <xf numFmtId="3" fontId="49" fillId="11" borderId="61" xfId="25" applyNumberFormat="1" applyFont="1" applyFill="1" applyBorder="1"/>
    <xf numFmtId="3" fontId="49" fillId="11" borderId="62" xfId="25" applyNumberFormat="1" applyFont="1" applyFill="1" applyBorder="1"/>
    <xf numFmtId="3" fontId="47" fillId="4" borderId="18" xfId="25" applyNumberFormat="1" applyFont="1" applyFill="1" applyBorder="1"/>
    <xf numFmtId="3" fontId="8" fillId="10" borderId="51" xfId="5" applyNumberFormat="1" applyFont="1" applyFill="1" applyBorder="1" applyAlignment="1">
      <alignment horizontal="right"/>
    </xf>
    <xf numFmtId="3" fontId="8" fillId="12" borderId="64" xfId="5" applyNumberFormat="1" applyFont="1" applyFill="1" applyBorder="1" applyAlignment="1">
      <alignment horizontal="right"/>
    </xf>
    <xf numFmtId="3" fontId="8" fillId="12" borderId="65" xfId="5" applyNumberFormat="1" applyFont="1" applyFill="1" applyBorder="1" applyAlignment="1">
      <alignment horizontal="right"/>
    </xf>
    <xf numFmtId="3" fontId="16" fillId="6" borderId="64" xfId="5" applyNumberFormat="1" applyFont="1" applyFill="1" applyBorder="1" applyAlignment="1">
      <alignment horizontal="right"/>
    </xf>
    <xf numFmtId="3" fontId="16" fillId="6" borderId="65" xfId="5" applyNumberFormat="1" applyFont="1" applyFill="1" applyBorder="1" applyAlignment="1">
      <alignment horizontal="right"/>
    </xf>
    <xf numFmtId="3" fontId="8" fillId="10" borderId="64" xfId="5" applyNumberFormat="1" applyFont="1" applyFill="1" applyBorder="1" applyAlignment="1">
      <alignment horizontal="right"/>
    </xf>
    <xf numFmtId="3" fontId="8" fillId="10" borderId="65" xfId="5" applyNumberFormat="1" applyFont="1" applyFill="1" applyBorder="1" applyAlignment="1">
      <alignment horizontal="right"/>
    </xf>
    <xf numFmtId="3" fontId="16" fillId="6" borderId="66" xfId="25" applyNumberFormat="1" applyFont="1" applyFill="1" applyBorder="1" applyAlignment="1">
      <alignment horizontal="right"/>
    </xf>
    <xf numFmtId="3" fontId="16" fillId="6" borderId="67" xfId="25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3" fontId="8" fillId="4" borderId="43" xfId="25" applyNumberFormat="1" applyFont="1" applyFill="1" applyBorder="1" applyAlignment="1">
      <alignment horizontal="center"/>
    </xf>
    <xf numFmtId="3" fontId="8" fillId="4" borderId="7" xfId="25" applyNumberFormat="1" applyFont="1" applyFill="1" applyBorder="1" applyAlignment="1">
      <alignment horizontal="center"/>
    </xf>
    <xf numFmtId="3" fontId="8" fillId="12" borderId="44" xfId="25" applyNumberFormat="1" applyFont="1" applyFill="1" applyBorder="1" applyAlignment="1">
      <alignment horizontal="center"/>
    </xf>
    <xf numFmtId="3" fontId="8" fillId="12" borderId="26" xfId="25" applyNumberFormat="1" applyFont="1" applyFill="1" applyBorder="1" applyAlignment="1">
      <alignment horizontal="center"/>
    </xf>
    <xf numFmtId="3" fontId="8" fillId="12" borderId="43" xfId="25" applyNumberFormat="1" applyFont="1" applyFill="1" applyBorder="1" applyAlignment="1">
      <alignment horizontal="center"/>
    </xf>
    <xf numFmtId="3" fontId="8" fillId="12" borderId="7" xfId="25" applyNumberFormat="1" applyFont="1" applyFill="1" applyBorder="1" applyAlignment="1">
      <alignment horizontal="center"/>
    </xf>
    <xf numFmtId="3" fontId="8" fillId="12" borderId="45" xfId="25" applyNumberFormat="1" applyFont="1" applyFill="1" applyBorder="1" applyAlignment="1">
      <alignment horizontal="center"/>
    </xf>
    <xf numFmtId="3" fontId="8" fillId="12" borderId="10" xfId="25" applyNumberFormat="1" applyFont="1" applyFill="1" applyBorder="1" applyAlignment="1">
      <alignment horizontal="center"/>
    </xf>
    <xf numFmtId="3" fontId="15" fillId="4" borderId="43" xfId="25" applyNumberFormat="1" applyFont="1" applyFill="1" applyBorder="1" applyAlignment="1">
      <alignment horizontal="center"/>
    </xf>
    <xf numFmtId="3" fontId="15" fillId="4" borderId="7" xfId="25" applyNumberFormat="1" applyFont="1" applyFill="1" applyBorder="1" applyAlignment="1">
      <alignment horizontal="center"/>
    </xf>
    <xf numFmtId="3" fontId="15" fillId="4" borderId="45" xfId="25" applyNumberFormat="1" applyFont="1" applyFill="1" applyBorder="1" applyAlignment="1">
      <alignment horizontal="center"/>
    </xf>
    <xf numFmtId="3" fontId="15" fillId="4" borderId="10" xfId="25" applyNumberFormat="1" applyFont="1" applyFill="1" applyBorder="1" applyAlignment="1">
      <alignment horizontal="center"/>
    </xf>
    <xf numFmtId="3" fontId="12" fillId="2" borderId="41" xfId="25" applyNumberFormat="1" applyFont="1" applyFill="1" applyBorder="1" applyAlignment="1">
      <alignment horizontal="center"/>
    </xf>
    <xf numFmtId="3" fontId="12" fillId="2" borderId="13" xfId="25" applyNumberFormat="1" applyFont="1" applyFill="1" applyBorder="1" applyAlignment="1">
      <alignment horizontal="center"/>
    </xf>
    <xf numFmtId="0" fontId="12" fillId="9" borderId="2" xfId="53" applyFont="1" applyFill="1" applyBorder="1" applyAlignment="1">
      <alignment horizontal="center" vertical="center" wrapText="1"/>
    </xf>
    <xf numFmtId="0" fontId="12" fillId="9" borderId="4" xfId="53" applyFont="1" applyFill="1" applyBorder="1" applyAlignment="1">
      <alignment horizontal="center" vertical="center" wrapText="1"/>
    </xf>
    <xf numFmtId="3" fontId="16" fillId="0" borderId="33" xfId="25" applyNumberFormat="1" applyFont="1" applyFill="1" applyBorder="1" applyAlignment="1">
      <alignment horizontal="center"/>
    </xf>
    <xf numFmtId="3" fontId="8" fillId="4" borderId="45" xfId="25" applyNumberFormat="1" applyFont="1" applyFill="1" applyBorder="1" applyAlignment="1">
      <alignment horizontal="center"/>
    </xf>
    <xf numFmtId="3" fontId="8" fillId="4" borderId="10" xfId="25" applyNumberFormat="1" applyFont="1" applyFill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12" fillId="6" borderId="41" xfId="5" applyFont="1" applyFill="1" applyBorder="1" applyAlignment="1">
      <alignment horizontal="left" indent="1"/>
    </xf>
    <xf numFmtId="0" fontId="17" fillId="6" borderId="42" xfId="25" applyFont="1" applyFill="1" applyBorder="1" applyAlignment="1">
      <alignment horizontal="left" indent="1"/>
    </xf>
    <xf numFmtId="0" fontId="15" fillId="0" borderId="13" xfId="25" applyFont="1" applyBorder="1" applyAlignment="1">
      <alignment horizontal="left" indent="1"/>
    </xf>
    <xf numFmtId="0" fontId="12" fillId="9" borderId="32" xfId="5" applyFont="1" applyFill="1" applyBorder="1" applyAlignment="1">
      <alignment horizontal="center" vertical="center" wrapText="1"/>
    </xf>
    <xf numFmtId="0" fontId="12" fillId="9" borderId="33" xfId="5" applyFont="1" applyFill="1" applyBorder="1" applyAlignment="1">
      <alignment horizontal="center" vertical="center" wrapText="1"/>
    </xf>
    <xf numFmtId="0" fontId="12" fillId="9" borderId="20" xfId="5" applyFont="1" applyFill="1" applyBorder="1" applyAlignment="1">
      <alignment horizontal="center" vertical="center" wrapText="1"/>
    </xf>
    <xf numFmtId="0" fontId="12" fillId="9" borderId="36" xfId="5" applyFont="1" applyFill="1" applyBorder="1" applyAlignment="1">
      <alignment horizontal="center" vertical="center" wrapText="1"/>
    </xf>
    <xf numFmtId="0" fontId="12" fillId="9" borderId="1" xfId="5" applyFont="1" applyFill="1" applyBorder="1" applyAlignment="1">
      <alignment horizontal="center" vertical="center" wrapText="1"/>
    </xf>
    <xf numFmtId="0" fontId="12" fillId="9" borderId="37" xfId="5" applyFont="1" applyFill="1" applyBorder="1" applyAlignment="1">
      <alignment horizontal="center" vertical="center" wrapText="1"/>
    </xf>
    <xf numFmtId="0" fontId="17" fillId="9" borderId="18" xfId="25" applyFont="1" applyFill="1" applyBorder="1" applyAlignment="1">
      <alignment horizontal="center" vertical="center" wrapText="1"/>
    </xf>
    <xf numFmtId="0" fontId="17" fillId="9" borderId="19" xfId="25" applyFont="1" applyFill="1" applyBorder="1" applyAlignment="1">
      <alignment horizontal="center" vertical="center" wrapText="1"/>
    </xf>
    <xf numFmtId="0" fontId="12" fillId="0" borderId="33" xfId="5" applyFont="1" applyFill="1" applyBorder="1" applyAlignment="1">
      <alignment horizontal="left"/>
    </xf>
    <xf numFmtId="0" fontId="12" fillId="2" borderId="41" xfId="5" applyFont="1" applyFill="1" applyBorder="1" applyAlignment="1"/>
    <xf numFmtId="0" fontId="12" fillId="2" borderId="42" xfId="5" applyFont="1" applyFill="1" applyBorder="1" applyAlignment="1"/>
    <xf numFmtId="0" fontId="12" fillId="2" borderId="13" xfId="5" applyFont="1" applyFill="1" applyBorder="1" applyAlignment="1"/>
    <xf numFmtId="3" fontId="12" fillId="2" borderId="41" xfId="3" applyNumberFormat="1" applyFont="1" applyFill="1" applyBorder="1" applyAlignment="1">
      <alignment horizontal="center"/>
    </xf>
    <xf numFmtId="3" fontId="12" fillId="2" borderId="13" xfId="3" applyNumberFormat="1" applyFont="1" applyFill="1" applyBorder="1" applyAlignment="1">
      <alignment horizontal="center"/>
    </xf>
    <xf numFmtId="0" fontId="15" fillId="0" borderId="45" xfId="5" applyFont="1" applyFill="1" applyBorder="1" applyAlignment="1">
      <alignment horizontal="left"/>
    </xf>
    <xf numFmtId="0" fontId="15" fillId="0" borderId="47" xfId="5" applyFont="1" applyFill="1" applyBorder="1" applyAlignment="1">
      <alignment horizontal="left"/>
    </xf>
    <xf numFmtId="0" fontId="15" fillId="0" borderId="10" xfId="5" applyFont="1" applyFill="1" applyBorder="1" applyAlignment="1">
      <alignment horizontal="left"/>
    </xf>
    <xf numFmtId="3" fontId="15" fillId="12" borderId="45" xfId="25" applyNumberFormat="1" applyFont="1" applyFill="1" applyBorder="1" applyAlignment="1">
      <alignment horizontal="center"/>
    </xf>
    <xf numFmtId="3" fontId="15" fillId="12" borderId="10" xfId="25" applyNumberFormat="1" applyFont="1" applyFill="1" applyBorder="1" applyAlignment="1">
      <alignment horizontal="center"/>
    </xf>
    <xf numFmtId="0" fontId="15" fillId="0" borderId="43" xfId="5" applyFont="1" applyFill="1" applyBorder="1" applyAlignment="1">
      <alignment horizontal="left"/>
    </xf>
    <xf numFmtId="0" fontId="15" fillId="0" borderId="46" xfId="5" applyFont="1" applyFill="1" applyBorder="1" applyAlignment="1">
      <alignment horizontal="left"/>
    </xf>
    <xf numFmtId="0" fontId="15" fillId="0" borderId="7" xfId="5" applyFont="1" applyFill="1" applyBorder="1" applyAlignment="1">
      <alignment horizontal="left"/>
    </xf>
    <xf numFmtId="3" fontId="15" fillId="12" borderId="43" xfId="25" applyNumberFormat="1" applyFont="1" applyFill="1" applyBorder="1" applyAlignment="1">
      <alignment horizontal="center"/>
    </xf>
    <xf numFmtId="3" fontId="15" fillId="12" borderId="7" xfId="25" applyNumberFormat="1" applyFont="1" applyFill="1" applyBorder="1" applyAlignment="1">
      <alignment horizontal="center"/>
    </xf>
    <xf numFmtId="3" fontId="15" fillId="0" borderId="43" xfId="3" applyNumberFormat="1" applyFont="1" applyFill="1" applyBorder="1" applyAlignment="1">
      <alignment horizontal="center"/>
    </xf>
    <xf numFmtId="3" fontId="15" fillId="0" borderId="7" xfId="3" applyNumberFormat="1" applyFont="1" applyFill="1" applyBorder="1" applyAlignment="1">
      <alignment horizontal="center"/>
    </xf>
    <xf numFmtId="3" fontId="15" fillId="0" borderId="45" xfId="3" applyNumberFormat="1" applyFont="1" applyFill="1" applyBorder="1" applyAlignment="1">
      <alignment horizontal="center"/>
    </xf>
    <xf numFmtId="3" fontId="15" fillId="0" borderId="10" xfId="3" applyNumberFormat="1" applyFont="1" applyFill="1" applyBorder="1" applyAlignment="1">
      <alignment horizontal="center"/>
    </xf>
    <xf numFmtId="0" fontId="12" fillId="2" borderId="41" xfId="5" applyFont="1" applyFill="1" applyBorder="1" applyAlignment="1">
      <alignment horizontal="left" indent="2"/>
    </xf>
    <xf numFmtId="0" fontId="12" fillId="2" borderId="42" xfId="5" applyFont="1" applyFill="1" applyBorder="1" applyAlignment="1">
      <alignment horizontal="left" indent="2"/>
    </xf>
    <xf numFmtId="0" fontId="12" fillId="2" borderId="13" xfId="5" applyFont="1" applyFill="1" applyBorder="1" applyAlignment="1">
      <alignment horizontal="left" indent="2"/>
    </xf>
    <xf numFmtId="0" fontId="12" fillId="9" borderId="2" xfId="5" applyFont="1" applyFill="1" applyBorder="1" applyAlignment="1">
      <alignment horizontal="left" vertical="center" indent="1"/>
    </xf>
    <xf numFmtId="0" fontId="12" fillId="9" borderId="3" xfId="5" applyFont="1" applyFill="1" applyBorder="1" applyAlignment="1">
      <alignment horizontal="left" vertical="center" indent="1"/>
    </xf>
    <xf numFmtId="0" fontId="12" fillId="9" borderId="4" xfId="5" applyFont="1" applyFill="1" applyBorder="1" applyAlignment="1">
      <alignment horizontal="left" vertical="center" indent="1"/>
    </xf>
    <xf numFmtId="3" fontId="15" fillId="0" borderId="43" xfId="0" applyNumberFormat="1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center"/>
    </xf>
    <xf numFmtId="3" fontId="15" fillId="0" borderId="45" xfId="0" applyNumberFormat="1" applyFont="1" applyFill="1" applyBorder="1" applyAlignment="1">
      <alignment horizontal="center"/>
    </xf>
    <xf numFmtId="3" fontId="15" fillId="0" borderId="10" xfId="0" applyNumberFormat="1" applyFont="1" applyFill="1" applyBorder="1" applyAlignment="1">
      <alignment horizontal="center"/>
    </xf>
    <xf numFmtId="3" fontId="8" fillId="4" borderId="44" xfId="25" applyNumberFormat="1" applyFont="1" applyFill="1" applyBorder="1" applyAlignment="1">
      <alignment horizontal="center"/>
    </xf>
    <xf numFmtId="3" fontId="8" fillId="4" borderId="26" xfId="25" applyNumberFormat="1" applyFont="1" applyFill="1" applyBorder="1" applyAlignment="1">
      <alignment horizontal="center"/>
    </xf>
    <xf numFmtId="3" fontId="15" fillId="0" borderId="44" xfId="0" applyNumberFormat="1" applyFont="1" applyFill="1" applyBorder="1" applyAlignment="1">
      <alignment horizontal="center"/>
    </xf>
    <xf numFmtId="3" fontId="15" fillId="0" borderId="26" xfId="0" applyNumberFormat="1" applyFont="1" applyFill="1" applyBorder="1" applyAlignment="1">
      <alignment horizontal="center"/>
    </xf>
    <xf numFmtId="3" fontId="12" fillId="2" borderId="41" xfId="0" applyNumberFormat="1" applyFont="1" applyFill="1" applyBorder="1" applyAlignment="1">
      <alignment horizontal="center"/>
    </xf>
    <xf numFmtId="3" fontId="12" fillId="2" borderId="13" xfId="0" applyNumberFormat="1" applyFont="1" applyFill="1" applyBorder="1" applyAlignment="1">
      <alignment horizontal="center"/>
    </xf>
    <xf numFmtId="0" fontId="4" fillId="0" borderId="0" xfId="25" applyFont="1" applyFill="1" applyBorder="1" applyAlignment="1">
      <alignment horizontal="center" vertical="center"/>
    </xf>
    <xf numFmtId="0" fontId="6" fillId="0" borderId="0" xfId="25" applyFont="1" applyFill="1" applyBorder="1" applyAlignment="1">
      <alignment horizontal="left" vertical="center"/>
    </xf>
    <xf numFmtId="0" fontId="8" fillId="0" borderId="1" xfId="25" applyFont="1" applyFill="1" applyBorder="1" applyAlignment="1">
      <alignment horizontal="left" vertical="center" wrapText="1"/>
    </xf>
    <xf numFmtId="0" fontId="11" fillId="0" borderId="55" xfId="11" applyFont="1" applyBorder="1" applyAlignment="1">
      <alignment horizontal="center" vertical="center"/>
    </xf>
    <xf numFmtId="0" fontId="11" fillId="0" borderId="57" xfId="11" applyFont="1" applyBorder="1" applyAlignment="1">
      <alignment horizontal="center" vertical="center"/>
    </xf>
    <xf numFmtId="0" fontId="11" fillId="0" borderId="4" xfId="11" applyFont="1" applyBorder="1" applyAlignment="1">
      <alignment horizontal="center" vertical="center"/>
    </xf>
    <xf numFmtId="0" fontId="45" fillId="0" borderId="0" xfId="11" applyFont="1" applyFill="1" applyAlignment="1">
      <alignment horizontal="center" vertical="center"/>
    </xf>
    <xf numFmtId="0" fontId="46" fillId="0" borderId="0" xfId="11" applyFont="1" applyFill="1" applyAlignment="1">
      <alignment horizontal="center" vertical="center"/>
    </xf>
    <xf numFmtId="0" fontId="11" fillId="0" borderId="55" xfId="25" applyFont="1" applyFill="1" applyBorder="1" applyAlignment="1">
      <alignment horizontal="center"/>
    </xf>
    <xf numFmtId="0" fontId="11" fillId="0" borderId="57" xfId="25" applyFont="1" applyFill="1" applyBorder="1" applyAlignment="1">
      <alignment horizontal="center"/>
    </xf>
    <xf numFmtId="0" fontId="11" fillId="0" borderId="4" xfId="25" applyFont="1" applyFill="1" applyBorder="1" applyAlignment="1">
      <alignment horizontal="center"/>
    </xf>
    <xf numFmtId="0" fontId="12" fillId="0" borderId="55" xfId="11" applyFont="1" applyBorder="1" applyAlignment="1">
      <alignment horizontal="center" vertical="center"/>
    </xf>
    <xf numFmtId="0" fontId="12" fillId="0" borderId="57" xfId="11" applyFont="1" applyBorder="1" applyAlignment="1">
      <alignment horizontal="center" vertical="center"/>
    </xf>
    <xf numFmtId="0" fontId="12" fillId="0" borderId="4" xfId="11" applyFont="1" applyBorder="1" applyAlignment="1">
      <alignment horizontal="center" vertical="center"/>
    </xf>
    <xf numFmtId="0" fontId="36" fillId="0" borderId="0" xfId="4" applyFont="1" applyFill="1" applyBorder="1" applyAlignment="1">
      <alignment horizontal="center"/>
    </xf>
    <xf numFmtId="0" fontId="37" fillId="0" borderId="0" xfId="4" applyFont="1" applyFill="1" applyBorder="1" applyAlignment="1">
      <alignment horizontal="center"/>
    </xf>
    <xf numFmtId="0" fontId="9" fillId="6" borderId="32" xfId="4" applyFont="1" applyFill="1" applyBorder="1" applyAlignment="1">
      <alignment horizontal="center" vertical="center" wrapText="1"/>
    </xf>
    <xf numFmtId="0" fontId="2" fillId="0" borderId="20" xfId="4" applyBorder="1" applyAlignment="1">
      <alignment horizontal="center" vertical="center" wrapText="1"/>
    </xf>
  </cellXfs>
  <cellStyles count="77">
    <cellStyle name="Mena" xfId="68" builtinId="4"/>
    <cellStyle name="Normálna" xfId="0" builtinId="0"/>
    <cellStyle name="Normálna 10" xfId="6"/>
    <cellStyle name="Normálna 10 2" xfId="7"/>
    <cellStyle name="Normálna 10 2 2" xfId="8"/>
    <cellStyle name="Normálna 10 2 2 2" xfId="9"/>
    <cellStyle name="Normálna 10 2 2_PRÍJMY 2020-22rozpis" xfId="10"/>
    <cellStyle name="Normálna 10 2 3" xfId="11"/>
    <cellStyle name="Normálna 10 2 3 2" xfId="12"/>
    <cellStyle name="Normálna 10 2 3 2 2" xfId="13"/>
    <cellStyle name="Normálna 10 2 3 2 3" xfId="14"/>
    <cellStyle name="Normálna 10 2 3 2_PRÍJMY 2020-22rozpis" xfId="15"/>
    <cellStyle name="Normálna 10 2 3 3" xfId="16"/>
    <cellStyle name="Normálna 10 2 3_PRÍJMY 2020-22rozpis" xfId="17"/>
    <cellStyle name="Normálna 10 2 4" xfId="18"/>
    <cellStyle name="Normálna 10 2_PRÍJMY 2020-22rozpis" xfId="19"/>
    <cellStyle name="Normálna 10 3" xfId="20"/>
    <cellStyle name="Normálna 10_PRÍJMY 2020-22rozpis" xfId="21"/>
    <cellStyle name="Normálna 11" xfId="22"/>
    <cellStyle name="Normálna 11 2" xfId="23"/>
    <cellStyle name="Normálna 11_PRÍJMY 2020-22rozpis" xfId="24"/>
    <cellStyle name="Normálna 12" xfId="25"/>
    <cellStyle name="Normálna 12 2" xfId="26"/>
    <cellStyle name="Normálna 12_PRÍJMY 2020-22rozpis" xfId="27"/>
    <cellStyle name="Normálna 13" xfId="28"/>
    <cellStyle name="Normálna 13 2" xfId="29"/>
    <cellStyle name="Normálna 13_PRÍJMY 2020-22rozpis" xfId="30"/>
    <cellStyle name="Normálna 14" xfId="31"/>
    <cellStyle name="Normálna 15" xfId="32"/>
    <cellStyle name="Normálna 16" xfId="67"/>
    <cellStyle name="Normálna 17" xfId="71"/>
    <cellStyle name="Normálna 18" xfId="72"/>
    <cellStyle name="Normálna 19" xfId="73"/>
    <cellStyle name="Normálna 2" xfId="1"/>
    <cellStyle name="Normálna 2 2" xfId="3"/>
    <cellStyle name="Normálna 20" xfId="74"/>
    <cellStyle name="Normálna 21" xfId="75"/>
    <cellStyle name="Normálna 22" xfId="70"/>
    <cellStyle name="Normálna 3" xfId="33"/>
    <cellStyle name="Normálna 3 2" xfId="34"/>
    <cellStyle name="Normálna 3 2 2" xfId="4"/>
    <cellStyle name="Normálna 4" xfId="35"/>
    <cellStyle name="Normálna 5" xfId="36"/>
    <cellStyle name="Normálna 6" xfId="37"/>
    <cellStyle name="Normálna 6 2" xfId="38"/>
    <cellStyle name="Normálna 6 2 2" xfId="39"/>
    <cellStyle name="Normálna 6 2_PRÍJMY 2020-22rozpis" xfId="40"/>
    <cellStyle name="Normálna 6 3" xfId="41"/>
    <cellStyle name="Normálna 6_PRÍJMY 2020-22rozpis" xfId="42"/>
    <cellStyle name="Normálna 7" xfId="43"/>
    <cellStyle name="Normálna 7 2" xfId="44"/>
    <cellStyle name="Normálna 7_PRÍJMY 2020-22rozpis" xfId="45"/>
    <cellStyle name="Normálna 8" xfId="46"/>
    <cellStyle name="Normálna 8 2" xfId="47"/>
    <cellStyle name="Normálna 8_PRÍJMY 2020-22rozpis" xfId="48"/>
    <cellStyle name="Normálna 9" xfId="49"/>
    <cellStyle name="Normálna 9 2" xfId="50"/>
    <cellStyle name="Normálna 9_PRÍJMY 2020-22rozpis" xfId="51"/>
    <cellStyle name="normálne 2" xfId="52"/>
    <cellStyle name="normálne_dane pre rozpocet 2006-2008_JUN2005_final" xfId="69"/>
    <cellStyle name="normální_List1" xfId="76"/>
    <cellStyle name="normální_Rozdel prvkov" xfId="5"/>
    <cellStyle name="normální_Rozdel prvkov 2 2" xfId="53"/>
    <cellStyle name="normální_úprava sept2010MZz 2 2" xfId="2"/>
    <cellStyle name="Percentá 2" xfId="54"/>
    <cellStyle name="Percentá 2 2" xfId="55"/>
    <cellStyle name="Percentá 2 3" xfId="56"/>
    <cellStyle name="Percentá 2 4" xfId="57"/>
    <cellStyle name="Percentá 2 4 2" xfId="58"/>
    <cellStyle name="Percentá 2 5" xfId="59"/>
    <cellStyle name="Percentá 2 6" xfId="60"/>
    <cellStyle name="Poznámka 2" xfId="61"/>
    <cellStyle name="Poznámka 2 2" xfId="62"/>
    <cellStyle name="Poznámka 3" xfId="63"/>
    <cellStyle name="Poznámka 4" xfId="64"/>
    <cellStyle name="Poznámka 4 2" xfId="65"/>
    <cellStyle name="Poznámka 5" xfId="66"/>
  </cellStyles>
  <dxfs count="0"/>
  <tableStyles count="0" defaultTableStyle="TableStyleMedium2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tabSelected="1" topLeftCell="A46" zoomScale="80" zoomScaleNormal="80" workbookViewId="0">
      <selection activeCell="X68" sqref="X68"/>
    </sheetView>
  </sheetViews>
  <sheetFormatPr defaultColWidth="9.140625" defaultRowHeight="12.75" x14ac:dyDescent="0.2"/>
  <cols>
    <col min="1" max="1" width="1.85546875" style="1" customWidth="1"/>
    <col min="2" max="2" width="60.140625" style="1" customWidth="1"/>
    <col min="3" max="9" width="13.5703125" style="1" customWidth="1"/>
    <col min="10" max="16" width="9.140625" style="165"/>
    <col min="17" max="16384" width="9.140625" style="1"/>
  </cols>
  <sheetData>
    <row r="1" spans="2:9" ht="22.15" customHeight="1" x14ac:dyDescent="0.2">
      <c r="B1" s="532" t="s">
        <v>251</v>
      </c>
      <c r="C1" s="532"/>
      <c r="D1" s="532"/>
      <c r="E1" s="532"/>
      <c r="F1" s="532"/>
      <c r="G1" s="532"/>
      <c r="H1" s="532"/>
      <c r="I1" s="532"/>
    </row>
    <row r="2" spans="2:9" ht="22.15" customHeight="1" x14ac:dyDescent="0.2">
      <c r="B2" s="533" t="s">
        <v>282</v>
      </c>
      <c r="C2" s="533"/>
      <c r="D2" s="533"/>
      <c r="E2" s="533"/>
      <c r="F2" s="533"/>
      <c r="G2" s="533"/>
      <c r="H2" s="533"/>
      <c r="I2" s="533"/>
    </row>
    <row r="3" spans="2:9" ht="30" customHeight="1" thickBot="1" x14ac:dyDescent="0.25">
      <c r="B3" s="531"/>
      <c r="C3" s="531"/>
      <c r="D3" s="531"/>
      <c r="E3" s="531"/>
      <c r="F3" s="357"/>
      <c r="G3" s="179"/>
      <c r="H3" s="12"/>
      <c r="I3" s="503" t="s">
        <v>384</v>
      </c>
    </row>
    <row r="4" spans="2:9" ht="42" customHeight="1" thickBot="1" x14ac:dyDescent="0.25">
      <c r="B4" s="2" t="s">
        <v>0</v>
      </c>
      <c r="C4" s="239" t="s">
        <v>278</v>
      </c>
      <c r="D4" s="239" t="s">
        <v>284</v>
      </c>
      <c r="E4" s="151" t="s">
        <v>242</v>
      </c>
      <c r="F4" s="151" t="s">
        <v>383</v>
      </c>
      <c r="G4" s="151" t="s">
        <v>287</v>
      </c>
      <c r="H4" s="151" t="s">
        <v>249</v>
      </c>
      <c r="I4" s="151" t="s">
        <v>250</v>
      </c>
    </row>
    <row r="5" spans="2:9" ht="24" customHeight="1" x14ac:dyDescent="0.2">
      <c r="B5" s="3" t="s">
        <v>1</v>
      </c>
      <c r="C5" s="240">
        <f>SUM(C6+C17+C29+C50)</f>
        <v>42162459</v>
      </c>
      <c r="D5" s="284">
        <f>SUM(D6+D17+D29+D50)</f>
        <v>48234254</v>
      </c>
      <c r="E5" s="4">
        <f t="shared" ref="E5:F5" si="0">SUM(E6+E17+E29+E50)</f>
        <v>44854496</v>
      </c>
      <c r="F5" s="4">
        <f t="shared" si="0"/>
        <v>48241792</v>
      </c>
      <c r="G5" s="4">
        <f t="shared" ref="G5" si="1">SUM(G6+G17+G29+G50)</f>
        <v>49330642</v>
      </c>
      <c r="H5" s="4">
        <f t="shared" ref="H5:I5" si="2">SUM(H6+H17+H29+H50)</f>
        <v>49511554</v>
      </c>
      <c r="I5" s="4">
        <f t="shared" si="2"/>
        <v>49972859</v>
      </c>
    </row>
    <row r="6" spans="2:9" ht="19.899999999999999" customHeight="1" x14ac:dyDescent="0.2">
      <c r="B6" s="5" t="s">
        <v>2</v>
      </c>
      <c r="C6" s="241">
        <f>SUM(C8+C9+C11+C12+C13+C14+C15+C16)</f>
        <v>23948177</v>
      </c>
      <c r="D6" s="285">
        <f t="shared" ref="D6" si="3">SUM(D8+D9+D11+D12+D13+D14+D15+D16)</f>
        <v>27169996</v>
      </c>
      <c r="E6" s="331">
        <f t="shared" ref="E6:F6" si="4">SUM(E8+E9+E11+E12+E13+E14+E15+E16)</f>
        <v>25289563</v>
      </c>
      <c r="F6" s="331">
        <f t="shared" si="4"/>
        <v>25289563</v>
      </c>
      <c r="G6" s="6">
        <f t="shared" ref="G6" si="5">SUM(G8+G9+G11+G12+G13+G14+G15+G16)</f>
        <v>28300972</v>
      </c>
      <c r="H6" s="6">
        <f t="shared" ref="H6:I6" si="6">SUM(H8+H9+H11+H12+H13+H14+H15+H16)</f>
        <v>29813648</v>
      </c>
      <c r="I6" s="6">
        <f t="shared" si="6"/>
        <v>30246638</v>
      </c>
    </row>
    <row r="7" spans="2:9" ht="16.149999999999999" customHeight="1" x14ac:dyDescent="0.2">
      <c r="B7" s="7" t="s">
        <v>3</v>
      </c>
      <c r="C7" s="242"/>
      <c r="D7" s="286"/>
      <c r="E7" s="332"/>
      <c r="F7" s="332"/>
      <c r="G7" s="8"/>
      <c r="H7" s="8"/>
      <c r="I7" s="8"/>
    </row>
    <row r="8" spans="2:9" ht="16.149999999999999" customHeight="1" x14ac:dyDescent="0.2">
      <c r="B8" s="7" t="s">
        <v>4</v>
      </c>
      <c r="C8" s="242">
        <v>155190</v>
      </c>
      <c r="D8" s="286">
        <v>150834</v>
      </c>
      <c r="E8" s="332">
        <v>151000</v>
      </c>
      <c r="F8" s="332">
        <v>151000</v>
      </c>
      <c r="G8" s="500">
        <v>150000</v>
      </c>
      <c r="H8" s="500">
        <v>150000</v>
      </c>
      <c r="I8" s="500">
        <v>150000</v>
      </c>
    </row>
    <row r="9" spans="2:9" ht="16.149999999999999" customHeight="1" x14ac:dyDescent="0.2">
      <c r="B9" s="7" t="s">
        <v>5</v>
      </c>
      <c r="C9" s="242">
        <v>601579</v>
      </c>
      <c r="D9" s="286">
        <v>590175</v>
      </c>
      <c r="E9" s="332">
        <v>550000</v>
      </c>
      <c r="F9" s="332">
        <v>550000</v>
      </c>
      <c r="G9" s="500">
        <v>550000</v>
      </c>
      <c r="H9" s="500">
        <v>400000</v>
      </c>
      <c r="I9" s="500">
        <v>300000</v>
      </c>
    </row>
    <row r="10" spans="2:9" ht="16.149999999999999" customHeight="1" x14ac:dyDescent="0.2">
      <c r="B10" s="7" t="s">
        <v>6</v>
      </c>
      <c r="C10" s="242">
        <v>570880</v>
      </c>
      <c r="D10" s="286">
        <v>562294</v>
      </c>
      <c r="E10" s="332">
        <v>500000</v>
      </c>
      <c r="F10" s="332">
        <v>500000</v>
      </c>
      <c r="G10" s="500">
        <v>500000</v>
      </c>
      <c r="H10" s="500">
        <v>350000</v>
      </c>
      <c r="I10" s="500">
        <v>250000</v>
      </c>
    </row>
    <row r="11" spans="2:9" ht="16.149999999999999" customHeight="1" x14ac:dyDescent="0.2">
      <c r="B11" s="7" t="s">
        <v>7</v>
      </c>
      <c r="C11" s="242">
        <v>3851</v>
      </c>
      <c r="D11" s="286">
        <v>1715</v>
      </c>
      <c r="E11" s="332">
        <v>1500</v>
      </c>
      <c r="F11" s="332">
        <v>1500</v>
      </c>
      <c r="G11" s="500">
        <v>1500</v>
      </c>
      <c r="H11" s="500">
        <v>1500</v>
      </c>
      <c r="I11" s="500">
        <v>1500</v>
      </c>
    </row>
    <row r="12" spans="2:9" ht="16.149999999999999" customHeight="1" x14ac:dyDescent="0.2">
      <c r="B12" s="7" t="s">
        <v>8</v>
      </c>
      <c r="C12" s="242">
        <v>7601</v>
      </c>
      <c r="D12" s="286">
        <v>8987</v>
      </c>
      <c r="E12" s="332">
        <v>8500</v>
      </c>
      <c r="F12" s="332">
        <v>8500</v>
      </c>
      <c r="G12" s="500">
        <v>8500</v>
      </c>
      <c r="H12" s="500">
        <v>8500</v>
      </c>
      <c r="I12" s="500">
        <v>8500</v>
      </c>
    </row>
    <row r="13" spans="2:9" ht="16.149999999999999" customHeight="1" x14ac:dyDescent="0.2">
      <c r="B13" s="7" t="s">
        <v>9</v>
      </c>
      <c r="C13" s="242">
        <v>18687696</v>
      </c>
      <c r="D13" s="286">
        <v>18592566</v>
      </c>
      <c r="E13" s="332">
        <v>17466063</v>
      </c>
      <c r="F13" s="332">
        <v>17466063</v>
      </c>
      <c r="G13" s="500">
        <v>19547583</v>
      </c>
      <c r="H13" s="500">
        <v>20915914</v>
      </c>
      <c r="I13" s="500">
        <v>21445960</v>
      </c>
    </row>
    <row r="14" spans="2:9" ht="16.149999999999999" customHeight="1" x14ac:dyDescent="0.2">
      <c r="B14" s="7" t="s">
        <v>10</v>
      </c>
      <c r="C14" s="242">
        <v>3574055</v>
      </c>
      <c r="D14" s="286">
        <v>6594565</v>
      </c>
      <c r="E14" s="332">
        <v>6390000</v>
      </c>
      <c r="F14" s="332">
        <v>6390000</v>
      </c>
      <c r="G14" s="500">
        <v>7358636</v>
      </c>
      <c r="H14" s="500">
        <v>7652981</v>
      </c>
      <c r="I14" s="500">
        <v>7655925</v>
      </c>
    </row>
    <row r="15" spans="2:9" ht="16.149999999999999" customHeight="1" x14ac:dyDescent="0.2">
      <c r="B15" s="7" t="s">
        <v>11</v>
      </c>
      <c r="C15" s="242">
        <v>722498</v>
      </c>
      <c r="D15" s="286">
        <v>684753</v>
      </c>
      <c r="E15" s="332">
        <v>722500</v>
      </c>
      <c r="F15" s="332">
        <v>722500</v>
      </c>
      <c r="G15" s="500">
        <v>684753</v>
      </c>
      <c r="H15" s="500">
        <v>684753</v>
      </c>
      <c r="I15" s="500">
        <v>684753</v>
      </c>
    </row>
    <row r="16" spans="2:9" ht="16.149999999999999" customHeight="1" x14ac:dyDescent="0.2">
      <c r="B16" s="137" t="s">
        <v>226</v>
      </c>
      <c r="C16" s="242">
        <v>195707</v>
      </c>
      <c r="D16" s="286">
        <v>546401</v>
      </c>
      <c r="E16" s="332">
        <v>0</v>
      </c>
      <c r="F16" s="332"/>
      <c r="G16" s="500">
        <v>0</v>
      </c>
      <c r="H16" s="500">
        <v>0</v>
      </c>
      <c r="I16" s="500">
        <v>0</v>
      </c>
    </row>
    <row r="17" spans="2:16" ht="19.899999999999999" customHeight="1" x14ac:dyDescent="0.2">
      <c r="B17" s="5" t="s">
        <v>12</v>
      </c>
      <c r="C17" s="241">
        <f t="shared" ref="C17" si="7">SUM(C18:C25)</f>
        <v>2912500</v>
      </c>
      <c r="D17" s="285">
        <f t="shared" ref="D17" si="8">SUM(D18:D26)</f>
        <v>3589037</v>
      </c>
      <c r="E17" s="331">
        <f t="shared" ref="E17:F17" si="9">SUM(E28+E26+E25+E24+E23+E22+E21+E20+E19+E18)</f>
        <v>4856443</v>
      </c>
      <c r="F17" s="331">
        <f t="shared" si="9"/>
        <v>4948615</v>
      </c>
      <c r="G17" s="6">
        <f t="shared" ref="G17" si="10">SUM(G28+G26+G25+G24+G23+G22+G21+G20+G19+G18)</f>
        <v>5296866</v>
      </c>
      <c r="H17" s="6">
        <f t="shared" ref="H17:I17" si="11">SUM(H28+H26+H25+H24+H23+H22+H21+H20+H19+H18)</f>
        <v>5296866</v>
      </c>
      <c r="I17" s="6">
        <f t="shared" si="11"/>
        <v>5296866</v>
      </c>
    </row>
    <row r="18" spans="2:16" ht="16.5" customHeight="1" x14ac:dyDescent="0.2">
      <c r="B18" s="9" t="s">
        <v>13</v>
      </c>
      <c r="C18" s="242">
        <v>143261</v>
      </c>
      <c r="D18" s="286">
        <v>156292</v>
      </c>
      <c r="E18" s="332">
        <v>180000</v>
      </c>
      <c r="F18" s="332">
        <v>180000</v>
      </c>
      <c r="G18" s="8">
        <v>180000</v>
      </c>
      <c r="H18" s="8">
        <v>180000</v>
      </c>
      <c r="I18" s="8">
        <v>180000</v>
      </c>
    </row>
    <row r="19" spans="2:16" ht="16.5" customHeight="1" x14ac:dyDescent="0.2">
      <c r="B19" s="9" t="s">
        <v>14</v>
      </c>
      <c r="C19" s="242">
        <v>1331295</v>
      </c>
      <c r="D19" s="286">
        <v>1350046</v>
      </c>
      <c r="E19" s="332">
        <v>1350000</v>
      </c>
      <c r="F19" s="332">
        <v>1350000</v>
      </c>
      <c r="G19" s="8">
        <v>1290000</v>
      </c>
      <c r="H19" s="8">
        <v>1290000</v>
      </c>
      <c r="I19" s="8">
        <v>1290000</v>
      </c>
    </row>
    <row r="20" spans="2:16" ht="16.5" customHeight="1" x14ac:dyDescent="0.2">
      <c r="B20" s="9" t="s">
        <v>15</v>
      </c>
      <c r="C20" s="242">
        <v>213364</v>
      </c>
      <c r="D20" s="286">
        <v>205876</v>
      </c>
      <c r="E20" s="332">
        <v>210207</v>
      </c>
      <c r="F20" s="332">
        <v>210207</v>
      </c>
      <c r="G20" s="8">
        <v>210207</v>
      </c>
      <c r="H20" s="8">
        <v>210207</v>
      </c>
      <c r="I20" s="8">
        <v>210207</v>
      </c>
    </row>
    <row r="21" spans="2:16" ht="16.5" customHeight="1" x14ac:dyDescent="0.2">
      <c r="B21" s="9" t="s">
        <v>16</v>
      </c>
      <c r="C21" s="242">
        <v>323374</v>
      </c>
      <c r="D21" s="286">
        <v>319061</v>
      </c>
      <c r="E21" s="332">
        <v>300000</v>
      </c>
      <c r="F21" s="332">
        <v>300000</v>
      </c>
      <c r="G21" s="8">
        <v>300000</v>
      </c>
      <c r="H21" s="8">
        <v>300000</v>
      </c>
      <c r="I21" s="8">
        <v>300000</v>
      </c>
    </row>
    <row r="22" spans="2:16" ht="16.5" customHeight="1" x14ac:dyDescent="0.2">
      <c r="B22" s="9" t="s">
        <v>17</v>
      </c>
      <c r="C22" s="242">
        <v>467122</v>
      </c>
      <c r="D22" s="286">
        <v>471306</v>
      </c>
      <c r="E22" s="332">
        <v>488800</v>
      </c>
      <c r="F22" s="332">
        <v>488800</v>
      </c>
      <c r="G22" s="8">
        <v>568800</v>
      </c>
      <c r="H22" s="8">
        <v>568800</v>
      </c>
      <c r="I22" s="8">
        <v>568800</v>
      </c>
    </row>
    <row r="23" spans="2:16" ht="16.5" customHeight="1" x14ac:dyDescent="0.2">
      <c r="B23" s="9" t="s">
        <v>18</v>
      </c>
      <c r="C23" s="242">
        <v>129964</v>
      </c>
      <c r="D23" s="286">
        <v>135124</v>
      </c>
      <c r="E23" s="332">
        <v>476470</v>
      </c>
      <c r="F23" s="332">
        <v>476470</v>
      </c>
      <c r="G23" s="8">
        <v>421170</v>
      </c>
      <c r="H23" s="8">
        <v>421170</v>
      </c>
      <c r="I23" s="8">
        <v>421170</v>
      </c>
    </row>
    <row r="24" spans="2:16" ht="16.5" customHeight="1" x14ac:dyDescent="0.2">
      <c r="B24" s="9" t="s">
        <v>19</v>
      </c>
      <c r="C24" s="242">
        <v>16033</v>
      </c>
      <c r="D24" s="286">
        <v>6783</v>
      </c>
      <c r="E24" s="332">
        <v>10000</v>
      </c>
      <c r="F24" s="332">
        <v>10000</v>
      </c>
      <c r="G24" s="8">
        <v>8000</v>
      </c>
      <c r="H24" s="8">
        <v>8000</v>
      </c>
      <c r="I24" s="8">
        <v>8000</v>
      </c>
    </row>
    <row r="25" spans="2:16" ht="16.5" customHeight="1" x14ac:dyDescent="0.2">
      <c r="B25" s="9" t="s">
        <v>20</v>
      </c>
      <c r="C25" s="242">
        <v>288087</v>
      </c>
      <c r="D25" s="286">
        <v>343382</v>
      </c>
      <c r="E25" s="332">
        <v>159100</v>
      </c>
      <c r="F25" s="332">
        <v>251272</v>
      </c>
      <c r="G25" s="8">
        <v>179000</v>
      </c>
      <c r="H25" s="8">
        <v>179000</v>
      </c>
      <c r="I25" s="8">
        <v>179000</v>
      </c>
    </row>
    <row r="26" spans="2:16" ht="16.5" customHeight="1" x14ac:dyDescent="0.2">
      <c r="B26" s="9" t="s">
        <v>21</v>
      </c>
      <c r="C26" s="236">
        <v>0</v>
      </c>
      <c r="D26" s="286">
        <v>601167</v>
      </c>
      <c r="E26" s="332">
        <v>1633866</v>
      </c>
      <c r="F26" s="332">
        <v>1633866</v>
      </c>
      <c r="G26" s="8">
        <v>2139689</v>
      </c>
      <c r="H26" s="8">
        <v>2139689</v>
      </c>
      <c r="I26" s="8">
        <v>2139689</v>
      </c>
    </row>
    <row r="27" spans="2:16" ht="16.5" customHeight="1" x14ac:dyDescent="0.2">
      <c r="B27" s="7" t="s">
        <v>39</v>
      </c>
      <c r="C27" s="235">
        <v>0</v>
      </c>
      <c r="D27" s="286"/>
      <c r="E27" s="332">
        <v>562800</v>
      </c>
      <c r="F27" s="332">
        <v>562800</v>
      </c>
      <c r="G27" s="8">
        <v>938773</v>
      </c>
      <c r="H27" s="8">
        <v>938773</v>
      </c>
      <c r="I27" s="8">
        <v>938773</v>
      </c>
    </row>
    <row r="28" spans="2:16" ht="16.5" customHeight="1" x14ac:dyDescent="0.2">
      <c r="B28" s="7" t="s">
        <v>230</v>
      </c>
      <c r="C28" s="235">
        <v>0</v>
      </c>
      <c r="D28" s="286">
        <v>0</v>
      </c>
      <c r="E28" s="332">
        <v>48000</v>
      </c>
      <c r="F28" s="332">
        <v>48000</v>
      </c>
      <c r="G28" s="8">
        <v>0</v>
      </c>
      <c r="H28" s="8">
        <v>0</v>
      </c>
      <c r="I28" s="8">
        <v>0</v>
      </c>
    </row>
    <row r="29" spans="2:16" ht="19.899999999999999" customHeight="1" x14ac:dyDescent="0.2">
      <c r="B29" s="10" t="s">
        <v>22</v>
      </c>
      <c r="C29" s="243">
        <f>SUM(C30+C47+C48)</f>
        <v>11846972</v>
      </c>
      <c r="D29" s="287">
        <f t="shared" ref="D29" si="12">SUM(D30+D47+D48)</f>
        <v>15497347</v>
      </c>
      <c r="E29" s="333">
        <f>SUM(E30+E47+E48)</f>
        <v>12808508</v>
      </c>
      <c r="F29" s="333">
        <f t="shared" ref="F29" si="13">SUM(F30+F47+F48+F49)</f>
        <v>15961300</v>
      </c>
      <c r="G29" s="11">
        <f t="shared" ref="G29" si="14">SUM(G30+G47+G48+G49)</f>
        <v>13018432</v>
      </c>
      <c r="H29" s="11">
        <f t="shared" ref="H29:I29" si="15">SUM(H30+H47+H48+H49)</f>
        <v>11707507</v>
      </c>
      <c r="I29" s="11">
        <f t="shared" si="15"/>
        <v>11707507</v>
      </c>
    </row>
    <row r="30" spans="2:16" ht="16.5" customHeight="1" x14ac:dyDescent="0.2">
      <c r="B30" s="9" t="s">
        <v>23</v>
      </c>
      <c r="C30" s="242">
        <f t="shared" ref="C30:D30" si="16">SUM(C31+C32+C33+C39+C40+C41+C42+C43+C44+C45+C46)</f>
        <v>11697052</v>
      </c>
      <c r="D30" s="286">
        <f t="shared" si="16"/>
        <v>13754262</v>
      </c>
      <c r="E30" s="332">
        <f t="shared" ref="E30:F30" si="17">SUM(E31+E32+E33+E39+E40+E41+E42+E43+E44+E45+E46)</f>
        <v>12657803</v>
      </c>
      <c r="F30" s="332">
        <f t="shared" si="17"/>
        <v>13487697</v>
      </c>
      <c r="G30" s="8">
        <f t="shared" ref="G30" si="18">SUM(G31+G32+G33+G39+G40+G41+G42+G43+G44+G45+G46)</f>
        <v>11707507</v>
      </c>
      <c r="H30" s="8">
        <f t="shared" ref="H30:I30" si="19">SUM(H31+H32+H33+H39+H40+H41+H42+H43+H44+H45+H46)</f>
        <v>11707507</v>
      </c>
      <c r="I30" s="8">
        <f t="shared" si="19"/>
        <v>11707507</v>
      </c>
    </row>
    <row r="31" spans="2:16" ht="16.5" customHeight="1" x14ac:dyDescent="0.2">
      <c r="B31" s="9" t="s">
        <v>24</v>
      </c>
      <c r="C31" s="242">
        <v>10193784</v>
      </c>
      <c r="D31" s="286">
        <v>11937892</v>
      </c>
      <c r="E31" s="332">
        <v>10788156</v>
      </c>
      <c r="F31" s="332">
        <v>11618050</v>
      </c>
      <c r="G31" s="8">
        <v>10912666</v>
      </c>
      <c r="H31" s="8">
        <v>10912666</v>
      </c>
      <c r="I31" s="8">
        <v>10912666</v>
      </c>
    </row>
    <row r="32" spans="2:16" s="12" customFormat="1" ht="16.5" customHeight="1" x14ac:dyDescent="0.2">
      <c r="B32" s="7" t="s">
        <v>25</v>
      </c>
      <c r="C32" s="242">
        <v>286272</v>
      </c>
      <c r="D32" s="286">
        <v>310128</v>
      </c>
      <c r="E32" s="332">
        <v>310128</v>
      </c>
      <c r="F32" s="332">
        <v>310128</v>
      </c>
      <c r="G32" s="8">
        <v>347652</v>
      </c>
      <c r="H32" s="8">
        <v>347652</v>
      </c>
      <c r="I32" s="8">
        <v>347652</v>
      </c>
      <c r="J32" s="166"/>
      <c r="K32" s="166"/>
      <c r="L32" s="166"/>
      <c r="M32" s="166"/>
      <c r="N32" s="166"/>
      <c r="O32" s="166"/>
      <c r="P32" s="166"/>
    </row>
    <row r="33" spans="2:16" s="12" customFormat="1" ht="16.5" customHeight="1" thickBot="1" x14ac:dyDescent="0.25">
      <c r="B33" s="13" t="s">
        <v>26</v>
      </c>
      <c r="C33" s="244">
        <v>32400</v>
      </c>
      <c r="D33" s="288">
        <v>32400</v>
      </c>
      <c r="E33" s="334">
        <v>32400</v>
      </c>
      <c r="F33" s="334">
        <v>32400</v>
      </c>
      <c r="G33" s="14">
        <v>32400</v>
      </c>
      <c r="H33" s="14">
        <v>32400</v>
      </c>
      <c r="I33" s="14">
        <v>32400</v>
      </c>
      <c r="J33" s="166"/>
      <c r="K33" s="166"/>
      <c r="L33" s="166"/>
      <c r="M33" s="166"/>
      <c r="N33" s="166"/>
      <c r="O33" s="166"/>
      <c r="P33" s="166"/>
    </row>
    <row r="34" spans="2:16" s="12" customFormat="1" ht="25.5" customHeight="1" x14ac:dyDescent="0.2">
      <c r="B34" s="173"/>
      <c r="C34" s="173"/>
      <c r="D34" s="173"/>
      <c r="E34" s="174"/>
      <c r="F34" s="174"/>
      <c r="G34" s="174"/>
      <c r="H34" s="174"/>
      <c r="I34" s="174"/>
      <c r="J34" s="166"/>
      <c r="K34" s="166"/>
      <c r="L34" s="166"/>
      <c r="M34" s="166"/>
      <c r="N34" s="166"/>
      <c r="O34" s="166"/>
      <c r="P34" s="166"/>
    </row>
    <row r="35" spans="2:16" s="15" customFormat="1" ht="22.15" customHeight="1" x14ac:dyDescent="0.2">
      <c r="B35" s="532" t="s">
        <v>251</v>
      </c>
      <c r="C35" s="532"/>
      <c r="D35" s="532"/>
      <c r="E35" s="532"/>
      <c r="F35" s="532"/>
      <c r="G35" s="532"/>
      <c r="H35" s="532"/>
      <c r="I35" s="532"/>
      <c r="J35" s="167"/>
      <c r="K35" s="167"/>
      <c r="L35" s="167"/>
      <c r="M35" s="167"/>
      <c r="N35" s="167"/>
      <c r="O35" s="167"/>
      <c r="P35" s="167"/>
    </row>
    <row r="36" spans="2:16" ht="22.15" customHeight="1" x14ac:dyDescent="0.2">
      <c r="B36" s="533" t="s">
        <v>282</v>
      </c>
      <c r="C36" s="533"/>
      <c r="D36" s="533"/>
      <c r="E36" s="533"/>
      <c r="F36" s="533"/>
      <c r="G36" s="533"/>
      <c r="H36" s="533"/>
      <c r="I36" s="533"/>
    </row>
    <row r="37" spans="2:16" ht="26.65" customHeight="1" thickBot="1" x14ac:dyDescent="0.25">
      <c r="B37" s="16"/>
      <c r="C37" s="16"/>
      <c r="D37" s="16"/>
      <c r="E37" s="17"/>
      <c r="F37" s="17"/>
      <c r="G37" s="17"/>
      <c r="H37" s="17"/>
      <c r="I37" s="503" t="s">
        <v>385</v>
      </c>
    </row>
    <row r="38" spans="2:16" ht="44.85" customHeight="1" thickBot="1" x14ac:dyDescent="0.25">
      <c r="B38" s="2" t="s">
        <v>0</v>
      </c>
      <c r="C38" s="239" t="s">
        <v>278</v>
      </c>
      <c r="D38" s="239" t="s">
        <v>284</v>
      </c>
      <c r="E38" s="151" t="s">
        <v>242</v>
      </c>
      <c r="F38" s="151" t="s">
        <v>383</v>
      </c>
      <c r="G38" s="151" t="s">
        <v>287</v>
      </c>
      <c r="H38" s="151" t="s">
        <v>249</v>
      </c>
      <c r="I38" s="151" t="s">
        <v>250</v>
      </c>
    </row>
    <row r="39" spans="2:16" ht="15.6" customHeight="1" x14ac:dyDescent="0.2">
      <c r="B39" s="18" t="s">
        <v>27</v>
      </c>
      <c r="C39" s="245">
        <v>782226</v>
      </c>
      <c r="D39" s="291">
        <v>1039780</v>
      </c>
      <c r="E39" s="335">
        <v>1118330</v>
      </c>
      <c r="F39" s="335">
        <v>1118330</v>
      </c>
      <c r="G39" s="152">
        <v>6000</v>
      </c>
      <c r="H39" s="152">
        <v>6000</v>
      </c>
      <c r="I39" s="152">
        <v>6000</v>
      </c>
    </row>
    <row r="40" spans="2:16" ht="15.6" customHeight="1" x14ac:dyDescent="0.2">
      <c r="B40" s="18" t="s">
        <v>28</v>
      </c>
      <c r="C40" s="242">
        <v>134766</v>
      </c>
      <c r="D40" s="292">
        <v>150343</v>
      </c>
      <c r="E40" s="336">
        <v>150343</v>
      </c>
      <c r="F40" s="336">
        <v>150343</v>
      </c>
      <c r="G40" s="8">
        <v>150343</v>
      </c>
      <c r="H40" s="8">
        <v>150343</v>
      </c>
      <c r="I40" s="8">
        <v>150343</v>
      </c>
    </row>
    <row r="41" spans="2:16" ht="15.6" customHeight="1" x14ac:dyDescent="0.2">
      <c r="B41" s="7" t="s">
        <v>29</v>
      </c>
      <c r="C41" s="242">
        <v>4458</v>
      </c>
      <c r="D41" s="292">
        <v>4449</v>
      </c>
      <c r="E41" s="336">
        <v>4449</v>
      </c>
      <c r="F41" s="336">
        <v>4449</v>
      </c>
      <c r="G41" s="8">
        <v>4449</v>
      </c>
      <c r="H41" s="8">
        <v>4449</v>
      </c>
      <c r="I41" s="8">
        <v>4449</v>
      </c>
    </row>
    <row r="42" spans="2:16" ht="15.6" customHeight="1" x14ac:dyDescent="0.2">
      <c r="B42" s="7" t="s">
        <v>30</v>
      </c>
      <c r="C42" s="242">
        <v>149071</v>
      </c>
      <c r="D42" s="292">
        <v>160656</v>
      </c>
      <c r="E42" s="336">
        <v>135383</v>
      </c>
      <c r="F42" s="336">
        <v>135383</v>
      </c>
      <c r="G42" s="8">
        <v>135383</v>
      </c>
      <c r="H42" s="8">
        <v>135383</v>
      </c>
      <c r="I42" s="8">
        <v>135383</v>
      </c>
    </row>
    <row r="43" spans="2:16" ht="15.6" customHeight="1" x14ac:dyDescent="0.2">
      <c r="B43" s="7" t="s">
        <v>31</v>
      </c>
      <c r="C43" s="242">
        <v>23711</v>
      </c>
      <c r="D43" s="292">
        <v>23742</v>
      </c>
      <c r="E43" s="336">
        <v>23742</v>
      </c>
      <c r="F43" s="336">
        <v>23742</v>
      </c>
      <c r="G43" s="8">
        <v>23742</v>
      </c>
      <c r="H43" s="8">
        <v>23742</v>
      </c>
      <c r="I43" s="8">
        <v>23742</v>
      </c>
    </row>
    <row r="44" spans="2:16" ht="15.6" customHeight="1" x14ac:dyDescent="0.2">
      <c r="B44" s="7" t="s">
        <v>32</v>
      </c>
      <c r="C44" s="242">
        <v>48873</v>
      </c>
      <c r="D44" s="292">
        <v>53695</v>
      </c>
      <c r="E44" s="336">
        <v>53695</v>
      </c>
      <c r="F44" s="336">
        <v>53695</v>
      </c>
      <c r="G44" s="8">
        <v>53695</v>
      </c>
      <c r="H44" s="8">
        <v>53695</v>
      </c>
      <c r="I44" s="8">
        <v>53695</v>
      </c>
    </row>
    <row r="45" spans="2:16" ht="15.6" customHeight="1" x14ac:dyDescent="0.2">
      <c r="B45" s="7" t="s">
        <v>33</v>
      </c>
      <c r="C45" s="242">
        <v>34237</v>
      </c>
      <c r="D45" s="292">
        <v>34084</v>
      </c>
      <c r="E45" s="336">
        <v>34084</v>
      </c>
      <c r="F45" s="336">
        <v>34084</v>
      </c>
      <c r="G45" s="8">
        <v>34084</v>
      </c>
      <c r="H45" s="8">
        <v>34084</v>
      </c>
      <c r="I45" s="8">
        <v>34084</v>
      </c>
    </row>
    <row r="46" spans="2:16" ht="15.6" customHeight="1" x14ac:dyDescent="0.2">
      <c r="B46" s="7" t="s">
        <v>34</v>
      </c>
      <c r="C46" s="242">
        <v>7254</v>
      </c>
      <c r="D46" s="292">
        <v>7093</v>
      </c>
      <c r="E46" s="336">
        <v>7093</v>
      </c>
      <c r="F46" s="336">
        <v>7093</v>
      </c>
      <c r="G46" s="8">
        <v>7093</v>
      </c>
      <c r="H46" s="8">
        <v>7093</v>
      </c>
      <c r="I46" s="8">
        <v>7093</v>
      </c>
    </row>
    <row r="47" spans="2:16" ht="15.6" customHeight="1" x14ac:dyDescent="0.2">
      <c r="B47" s="7" t="s">
        <v>35</v>
      </c>
      <c r="C47" s="242">
        <v>230</v>
      </c>
      <c r="D47" s="286">
        <v>40460</v>
      </c>
      <c r="E47" s="332">
        <v>0</v>
      </c>
      <c r="F47" s="332">
        <v>7290</v>
      </c>
      <c r="G47" s="8">
        <v>0</v>
      </c>
      <c r="H47" s="8">
        <v>0</v>
      </c>
      <c r="I47" s="8">
        <v>0</v>
      </c>
    </row>
    <row r="48" spans="2:16" ht="15.6" customHeight="1" x14ac:dyDescent="0.2">
      <c r="B48" s="20" t="s">
        <v>36</v>
      </c>
      <c r="C48" s="242">
        <v>149690</v>
      </c>
      <c r="D48" s="286">
        <v>1702625</v>
      </c>
      <c r="E48" s="332">
        <v>150705</v>
      </c>
      <c r="F48" s="332">
        <v>538203</v>
      </c>
      <c r="G48" s="8">
        <v>1310925</v>
      </c>
      <c r="H48" s="8">
        <v>0</v>
      </c>
      <c r="I48" s="8">
        <v>0</v>
      </c>
    </row>
    <row r="49" spans="2:16" ht="15.6" customHeight="1" x14ac:dyDescent="0.2">
      <c r="B49" s="20" t="s">
        <v>243</v>
      </c>
      <c r="C49" s="237">
        <v>0</v>
      </c>
      <c r="D49" s="295">
        <v>0</v>
      </c>
      <c r="E49" s="332">
        <v>0</v>
      </c>
      <c r="F49" s="332">
        <v>1928110</v>
      </c>
      <c r="G49" s="8">
        <v>0</v>
      </c>
      <c r="H49" s="8">
        <v>0</v>
      </c>
      <c r="I49" s="8">
        <v>0</v>
      </c>
    </row>
    <row r="50" spans="2:16" s="21" customFormat="1" ht="19.899999999999999" customHeight="1" x14ac:dyDescent="0.2">
      <c r="B50" s="5" t="s">
        <v>37</v>
      </c>
      <c r="C50" s="241">
        <f t="shared" ref="C50" si="20">C51+C53</f>
        <v>3454810</v>
      </c>
      <c r="D50" s="294">
        <f>SUM(D51+D53)</f>
        <v>1977874</v>
      </c>
      <c r="E50" s="331">
        <f t="shared" ref="E50:F50" si="21">E51+E53</f>
        <v>1899982</v>
      </c>
      <c r="F50" s="331">
        <f t="shared" si="21"/>
        <v>2042314</v>
      </c>
      <c r="G50" s="6">
        <f t="shared" ref="G50" si="22">G51+G53</f>
        <v>2714372</v>
      </c>
      <c r="H50" s="6">
        <f t="shared" ref="H50:I50" si="23">H51+H53</f>
        <v>2693533</v>
      </c>
      <c r="I50" s="6">
        <f t="shared" si="23"/>
        <v>2721848</v>
      </c>
      <c r="J50" s="168"/>
      <c r="K50" s="168"/>
      <c r="L50" s="168"/>
      <c r="M50" s="168"/>
      <c r="N50" s="168"/>
      <c r="O50" s="168"/>
      <c r="P50" s="168"/>
    </row>
    <row r="51" spans="2:16" ht="15.6" customHeight="1" x14ac:dyDescent="0.2">
      <c r="B51" s="7" t="s">
        <v>38</v>
      </c>
      <c r="C51" s="242">
        <v>2748005</v>
      </c>
      <c r="D51" s="286">
        <v>1293675</v>
      </c>
      <c r="E51" s="332">
        <v>1127433</v>
      </c>
      <c r="F51" s="332">
        <v>1195608</v>
      </c>
      <c r="G51" s="8">
        <v>1919824</v>
      </c>
      <c r="H51" s="8">
        <v>1919824</v>
      </c>
      <c r="I51" s="8">
        <v>1919824</v>
      </c>
    </row>
    <row r="52" spans="2:16" ht="15.6" customHeight="1" x14ac:dyDescent="0.2">
      <c r="B52" s="7" t="s">
        <v>39</v>
      </c>
      <c r="C52" s="242">
        <v>1013579</v>
      </c>
      <c r="D52" s="292">
        <v>356896</v>
      </c>
      <c r="E52" s="336">
        <v>202827</v>
      </c>
      <c r="F52" s="336">
        <v>202827</v>
      </c>
      <c r="G52" s="19">
        <v>925212</v>
      </c>
      <c r="H52" s="19">
        <v>925212</v>
      </c>
      <c r="I52" s="19">
        <v>925212</v>
      </c>
    </row>
    <row r="53" spans="2:16" ht="15" customHeight="1" x14ac:dyDescent="0.2">
      <c r="B53" s="7" t="s">
        <v>40</v>
      </c>
      <c r="C53" s="242">
        <v>706805</v>
      </c>
      <c r="D53" s="286">
        <v>684199</v>
      </c>
      <c r="E53" s="332">
        <v>772549</v>
      </c>
      <c r="F53" s="332">
        <v>846706</v>
      </c>
      <c r="G53" s="8">
        <v>794548</v>
      </c>
      <c r="H53" s="8">
        <v>773709</v>
      </c>
      <c r="I53" s="8">
        <v>802024</v>
      </c>
    </row>
    <row r="54" spans="2:16" ht="21" customHeight="1" x14ac:dyDescent="0.2">
      <c r="B54" s="22" t="s">
        <v>41</v>
      </c>
      <c r="C54" s="246">
        <f t="shared" ref="C54" si="24">SUM(C56:C59)</f>
        <v>303844</v>
      </c>
      <c r="D54" s="289">
        <f t="shared" ref="D54" si="25">SUM(D56:D59)</f>
        <v>275368</v>
      </c>
      <c r="E54" s="23">
        <f t="shared" ref="E54" si="26">SUM(E56:E59)</f>
        <v>1287720</v>
      </c>
      <c r="F54" s="23">
        <f t="shared" ref="F54" si="27">SUM(F56:F59)</f>
        <v>1297388</v>
      </c>
      <c r="G54" s="23">
        <f t="shared" ref="G54" si="28">SUM(G56:G59)</f>
        <v>679446</v>
      </c>
      <c r="H54" s="23">
        <f t="shared" ref="H54:I54" si="29">SUM(H56:H59)</f>
        <v>52200</v>
      </c>
      <c r="I54" s="23">
        <f t="shared" si="29"/>
        <v>52200</v>
      </c>
    </row>
    <row r="55" spans="2:16" ht="15.6" customHeight="1" x14ac:dyDescent="0.2">
      <c r="B55" s="9" t="s">
        <v>42</v>
      </c>
      <c r="C55" s="242"/>
      <c r="D55" s="286"/>
      <c r="E55" s="332"/>
      <c r="F55" s="332"/>
      <c r="G55" s="8"/>
      <c r="H55" s="8"/>
      <c r="I55" s="8"/>
    </row>
    <row r="56" spans="2:16" ht="15.6" customHeight="1" x14ac:dyDescent="0.2">
      <c r="B56" s="9" t="s">
        <v>43</v>
      </c>
      <c r="C56" s="242">
        <v>522</v>
      </c>
      <c r="D56" s="286">
        <v>519</v>
      </c>
      <c r="E56" s="332">
        <v>50400</v>
      </c>
      <c r="F56" s="332">
        <v>50400</v>
      </c>
      <c r="G56" s="8">
        <v>200</v>
      </c>
      <c r="H56" s="8">
        <v>200</v>
      </c>
      <c r="I56" s="8">
        <v>200</v>
      </c>
    </row>
    <row r="57" spans="2:16" ht="15.6" customHeight="1" x14ac:dyDescent="0.2">
      <c r="B57" s="9" t="s">
        <v>44</v>
      </c>
      <c r="C57" s="242">
        <v>4137</v>
      </c>
      <c r="D57" s="286">
        <v>4049</v>
      </c>
      <c r="E57" s="332">
        <v>54000</v>
      </c>
      <c r="F57" s="332">
        <v>54000</v>
      </c>
      <c r="G57" s="8">
        <v>2000</v>
      </c>
      <c r="H57" s="8">
        <v>2000</v>
      </c>
      <c r="I57" s="8">
        <v>2000</v>
      </c>
    </row>
    <row r="58" spans="2:16" ht="15.6" customHeight="1" x14ac:dyDescent="0.2">
      <c r="B58" s="9" t="s">
        <v>45</v>
      </c>
      <c r="C58" s="242">
        <v>8185</v>
      </c>
      <c r="D58" s="286">
        <v>44668</v>
      </c>
      <c r="E58" s="332">
        <v>50000</v>
      </c>
      <c r="F58" s="332">
        <v>50000</v>
      </c>
      <c r="G58" s="8">
        <v>50000</v>
      </c>
      <c r="H58" s="8">
        <v>50000</v>
      </c>
      <c r="I58" s="8">
        <v>50000</v>
      </c>
    </row>
    <row r="59" spans="2:16" ht="15.6" customHeight="1" x14ac:dyDescent="0.2">
      <c r="B59" s="9" t="s">
        <v>46</v>
      </c>
      <c r="C59" s="242">
        <v>291000</v>
      </c>
      <c r="D59" s="286">
        <v>226132</v>
      </c>
      <c r="E59" s="332">
        <f>777246+356074</f>
        <v>1133320</v>
      </c>
      <c r="F59" s="332">
        <v>1142988</v>
      </c>
      <c r="G59" s="8">
        <v>627246</v>
      </c>
      <c r="H59" s="8">
        <v>0</v>
      </c>
      <c r="I59" s="8">
        <v>0</v>
      </c>
    </row>
    <row r="60" spans="2:16" ht="21" customHeight="1" x14ac:dyDescent="0.2">
      <c r="B60" s="22" t="s">
        <v>47</v>
      </c>
      <c r="C60" s="246">
        <f>SUM(C62:C68)</f>
        <v>1148729</v>
      </c>
      <c r="D60" s="289">
        <f>SUM(D62:D68)</f>
        <v>3295828</v>
      </c>
      <c r="E60" s="23">
        <f t="shared" ref="E60" si="30">SUM(E62:E68)</f>
        <v>5636765</v>
      </c>
      <c r="F60" s="23">
        <f t="shared" ref="F60" si="31">SUM(F62:F68)</f>
        <v>9784205</v>
      </c>
      <c r="G60" s="23">
        <f t="shared" ref="G60" si="32">SUM(G62:G68)</f>
        <v>4097669</v>
      </c>
      <c r="H60" s="23">
        <f t="shared" ref="H60:I60" si="33">SUM(H62:H68)</f>
        <v>0</v>
      </c>
      <c r="I60" s="23">
        <f t="shared" si="33"/>
        <v>0</v>
      </c>
    </row>
    <row r="61" spans="2:16" ht="16.149999999999999" customHeight="1" x14ac:dyDescent="0.2">
      <c r="B61" s="9" t="s">
        <v>48</v>
      </c>
      <c r="C61" s="242"/>
      <c r="D61" s="286"/>
      <c r="E61" s="332"/>
      <c r="F61" s="332"/>
      <c r="G61" s="8"/>
      <c r="H61" s="8"/>
      <c r="I61" s="8"/>
    </row>
    <row r="62" spans="2:16" ht="16.149999999999999" customHeight="1" x14ac:dyDescent="0.2">
      <c r="B62" s="9" t="s">
        <v>49</v>
      </c>
      <c r="C62" s="242">
        <v>5312</v>
      </c>
      <c r="D62" s="286">
        <v>0</v>
      </c>
      <c r="E62" s="332">
        <v>11250</v>
      </c>
      <c r="F62" s="332">
        <v>11250</v>
      </c>
      <c r="G62" s="500">
        <v>0</v>
      </c>
      <c r="H62" s="500">
        <v>0</v>
      </c>
      <c r="I62" s="500">
        <v>0</v>
      </c>
    </row>
    <row r="63" spans="2:16" ht="16.149999999999999" customHeight="1" x14ac:dyDescent="0.2">
      <c r="B63" s="9" t="s">
        <v>50</v>
      </c>
      <c r="C63" s="242">
        <v>0</v>
      </c>
      <c r="D63" s="286">
        <v>0</v>
      </c>
      <c r="E63" s="332">
        <v>2515</v>
      </c>
      <c r="F63" s="332">
        <v>2515</v>
      </c>
      <c r="G63" s="500">
        <v>0</v>
      </c>
      <c r="H63" s="500">
        <v>0</v>
      </c>
      <c r="I63" s="500">
        <v>0</v>
      </c>
    </row>
    <row r="64" spans="2:16" ht="16.149999999999999" customHeight="1" x14ac:dyDescent="0.2">
      <c r="B64" s="9" t="s">
        <v>51</v>
      </c>
      <c r="C64" s="242">
        <v>628794</v>
      </c>
      <c r="D64" s="286">
        <v>1495466</v>
      </c>
      <c r="E64" s="332">
        <v>2927000</v>
      </c>
      <c r="F64" s="332">
        <v>6921908</v>
      </c>
      <c r="G64" s="501">
        <v>3260707</v>
      </c>
      <c r="H64" s="500">
        <v>0</v>
      </c>
      <c r="I64" s="500">
        <v>0</v>
      </c>
    </row>
    <row r="65" spans="2:16" ht="16.149999999999999" customHeight="1" x14ac:dyDescent="0.2">
      <c r="B65" s="24" t="s">
        <v>52</v>
      </c>
      <c r="C65" s="247">
        <v>180987</v>
      </c>
      <c r="D65" s="286">
        <v>539132</v>
      </c>
      <c r="E65" s="332">
        <v>196000</v>
      </c>
      <c r="F65" s="332">
        <v>348532</v>
      </c>
      <c r="G65" s="500">
        <v>394962</v>
      </c>
      <c r="H65" s="500">
        <v>0</v>
      </c>
      <c r="I65" s="500">
        <v>0</v>
      </c>
    </row>
    <row r="66" spans="2:16" ht="16.149999999999999" customHeight="1" x14ac:dyDescent="0.2">
      <c r="B66" s="24" t="s">
        <v>281</v>
      </c>
      <c r="C66" s="238">
        <v>0</v>
      </c>
      <c r="D66" s="293">
        <v>1025960</v>
      </c>
      <c r="E66" s="337">
        <v>2500000</v>
      </c>
      <c r="F66" s="337">
        <v>2500000</v>
      </c>
      <c r="G66" s="502">
        <v>442000</v>
      </c>
      <c r="H66" s="502">
        <v>0</v>
      </c>
      <c r="I66" s="502">
        <v>0</v>
      </c>
    </row>
    <row r="67" spans="2:16" ht="16.149999999999999" customHeight="1" x14ac:dyDescent="0.2">
      <c r="B67" s="24" t="s">
        <v>224</v>
      </c>
      <c r="C67" s="247">
        <v>186476</v>
      </c>
      <c r="D67" s="293">
        <v>167347</v>
      </c>
      <c r="E67" s="337">
        <v>0</v>
      </c>
      <c r="F67" s="337">
        <v>0</v>
      </c>
      <c r="G67" s="502">
        <v>0</v>
      </c>
      <c r="H67" s="502">
        <v>0</v>
      </c>
      <c r="I67" s="502">
        <v>0</v>
      </c>
    </row>
    <row r="68" spans="2:16" ht="16.149999999999999" customHeight="1" x14ac:dyDescent="0.2">
      <c r="B68" s="25" t="s">
        <v>227</v>
      </c>
      <c r="C68" s="247">
        <v>147160</v>
      </c>
      <c r="D68" s="293">
        <v>67923</v>
      </c>
      <c r="E68" s="337">
        <v>0</v>
      </c>
      <c r="F68" s="337">
        <v>0</v>
      </c>
      <c r="G68" s="502">
        <v>0</v>
      </c>
      <c r="H68" s="502">
        <v>0</v>
      </c>
      <c r="I68" s="502">
        <v>0</v>
      </c>
    </row>
    <row r="69" spans="2:16" ht="23.1" customHeight="1" thickBot="1" x14ac:dyDescent="0.25">
      <c r="B69" s="26" t="s">
        <v>53</v>
      </c>
      <c r="C69" s="248">
        <f>SUM(C5+C54+C60)</f>
        <v>43615032</v>
      </c>
      <c r="D69" s="290">
        <f>SUM(D5+D54+D60)</f>
        <v>51805450</v>
      </c>
      <c r="E69" s="27">
        <f t="shared" ref="E69" si="34">SUM(E5+E54+E60)</f>
        <v>51778981</v>
      </c>
      <c r="F69" s="27">
        <f t="shared" ref="F69" si="35">SUM(F5+F54+F60)</f>
        <v>59323385</v>
      </c>
      <c r="G69" s="27">
        <f t="shared" ref="G69" si="36">SUM(G5+G54+G60)</f>
        <v>54107757</v>
      </c>
      <c r="H69" s="27">
        <f t="shared" ref="H69:I69" si="37">SUM(H5+H54+H60)</f>
        <v>49563754</v>
      </c>
      <c r="I69" s="27">
        <f t="shared" si="37"/>
        <v>50025059</v>
      </c>
    </row>
    <row r="70" spans="2:16" s="12" customFormat="1" ht="23.1" customHeight="1" x14ac:dyDescent="0.2">
      <c r="B70" s="175"/>
      <c r="C70" s="249"/>
      <c r="D70" s="249"/>
      <c r="E70" s="176"/>
      <c r="F70" s="176"/>
      <c r="G70" s="176"/>
      <c r="H70" s="176"/>
      <c r="I70" s="176"/>
      <c r="J70" s="166"/>
      <c r="K70" s="166"/>
      <c r="L70" s="166"/>
      <c r="M70" s="166"/>
      <c r="N70" s="166"/>
      <c r="O70" s="166"/>
      <c r="P70" s="166"/>
    </row>
  </sheetData>
  <sheetProtection sheet="1" objects="1" scenarios="1"/>
  <mergeCells count="5">
    <mergeCell ref="B3:E3"/>
    <mergeCell ref="B1:I1"/>
    <mergeCell ref="B2:I2"/>
    <mergeCell ref="B35:I35"/>
    <mergeCell ref="B36:I36"/>
  </mergeCells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4"/>
  <sheetViews>
    <sheetView topLeftCell="A112" zoomScale="80" zoomScaleNormal="80" workbookViewId="0">
      <selection activeCell="T38" sqref="T38"/>
    </sheetView>
  </sheetViews>
  <sheetFormatPr defaultColWidth="10.28515625" defaultRowHeight="14.25" x14ac:dyDescent="0.2"/>
  <cols>
    <col min="1" max="2" width="3.7109375" style="28" customWidth="1"/>
    <col min="3" max="3" width="4.42578125" style="28" customWidth="1"/>
    <col min="4" max="4" width="39.5703125" style="28" customWidth="1"/>
    <col min="5" max="5" width="12.42578125" style="28" customWidth="1"/>
    <col min="6" max="6" width="11.5703125" style="28" bestFit="1" customWidth="1"/>
    <col min="7" max="7" width="13.5703125" style="28" customWidth="1"/>
    <col min="8" max="8" width="11.5703125" style="28" bestFit="1" customWidth="1"/>
    <col min="9" max="9" width="12.7109375" style="28" customWidth="1"/>
    <col min="10" max="10" width="11.5703125" style="28" bestFit="1" customWidth="1"/>
    <col min="11" max="11" width="12.7109375" style="28" customWidth="1"/>
    <col min="12" max="12" width="12.28515625" style="28" bestFit="1" customWidth="1"/>
    <col min="13" max="13" width="12.7109375" style="28" customWidth="1"/>
    <col min="14" max="14" width="11.5703125" style="28" bestFit="1" customWidth="1"/>
    <col min="15" max="15" width="12.7109375" style="28" customWidth="1"/>
    <col min="16" max="16" width="11.5703125" style="28" bestFit="1" customWidth="1"/>
    <col min="17" max="17" width="12.7109375" style="28" customWidth="1"/>
    <col min="18" max="18" width="11.5703125" style="28" bestFit="1" customWidth="1"/>
    <col min="19" max="16384" width="10.28515625" style="28"/>
  </cols>
  <sheetData>
    <row r="1" spans="1:18" ht="27.2" customHeight="1" x14ac:dyDescent="0.35">
      <c r="A1" s="553" t="s">
        <v>252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</row>
    <row r="2" spans="1:18" ht="33" customHeight="1" thickBot="1" x14ac:dyDescent="0.25">
      <c r="A2" s="531"/>
      <c r="B2" s="531"/>
      <c r="C2" s="531"/>
      <c r="D2" s="531"/>
      <c r="E2" s="531"/>
      <c r="F2" s="531"/>
      <c r="G2" s="531"/>
      <c r="H2" s="531"/>
      <c r="I2" s="531"/>
      <c r="J2" s="531"/>
      <c r="K2" s="357"/>
      <c r="L2" s="357"/>
      <c r="M2" s="180"/>
      <c r="N2" s="155"/>
      <c r="O2" s="155"/>
      <c r="R2" s="503" t="s">
        <v>389</v>
      </c>
    </row>
    <row r="3" spans="1:18" ht="33" customHeight="1" thickBot="1" x14ac:dyDescent="0.25">
      <c r="A3" s="557" t="s">
        <v>54</v>
      </c>
      <c r="B3" s="558"/>
      <c r="C3" s="559"/>
      <c r="D3" s="563" t="s">
        <v>55</v>
      </c>
      <c r="E3" s="548" t="s">
        <v>279</v>
      </c>
      <c r="F3" s="549"/>
      <c r="G3" s="548" t="s">
        <v>283</v>
      </c>
      <c r="H3" s="549"/>
      <c r="I3" s="548" t="s">
        <v>242</v>
      </c>
      <c r="J3" s="549"/>
      <c r="K3" s="548" t="s">
        <v>383</v>
      </c>
      <c r="L3" s="549"/>
      <c r="M3" s="548" t="s">
        <v>287</v>
      </c>
      <c r="N3" s="549"/>
      <c r="O3" s="548" t="s">
        <v>266</v>
      </c>
      <c r="P3" s="549"/>
      <c r="Q3" s="548" t="s">
        <v>288</v>
      </c>
      <c r="R3" s="549"/>
    </row>
    <row r="4" spans="1:18" ht="33" customHeight="1" thickBot="1" x14ac:dyDescent="0.25">
      <c r="A4" s="560"/>
      <c r="B4" s="561"/>
      <c r="C4" s="562"/>
      <c r="D4" s="564"/>
      <c r="E4" s="253" t="s">
        <v>56</v>
      </c>
      <c r="F4" s="30" t="s">
        <v>57</v>
      </c>
      <c r="G4" s="253" t="s">
        <v>56</v>
      </c>
      <c r="H4" s="30" t="s">
        <v>57</v>
      </c>
      <c r="I4" s="29" t="s">
        <v>56</v>
      </c>
      <c r="J4" s="30" t="s">
        <v>57</v>
      </c>
      <c r="K4" s="29" t="s">
        <v>56</v>
      </c>
      <c r="L4" s="30" t="s">
        <v>57</v>
      </c>
      <c r="M4" s="29" t="s">
        <v>56</v>
      </c>
      <c r="N4" s="30" t="s">
        <v>57</v>
      </c>
      <c r="O4" s="29" t="s">
        <v>56</v>
      </c>
      <c r="P4" s="30" t="s">
        <v>57</v>
      </c>
      <c r="Q4" s="29" t="s">
        <v>56</v>
      </c>
      <c r="R4" s="30" t="s">
        <v>57</v>
      </c>
    </row>
    <row r="5" spans="1:18" ht="16.899999999999999" customHeight="1" x14ac:dyDescent="0.25">
      <c r="A5" s="31" t="s">
        <v>58</v>
      </c>
      <c r="B5" s="32"/>
      <c r="C5" s="33"/>
      <c r="D5" s="34" t="s">
        <v>59</v>
      </c>
      <c r="E5" s="59"/>
      <c r="F5" s="60"/>
      <c r="G5" s="308"/>
      <c r="H5" s="309"/>
      <c r="I5" s="59"/>
      <c r="J5" s="60"/>
      <c r="K5" s="59"/>
      <c r="L5" s="522"/>
      <c r="M5" s="59"/>
      <c r="N5" s="60"/>
      <c r="O5" s="59"/>
      <c r="P5" s="60"/>
      <c r="Q5" s="59"/>
      <c r="R5" s="60"/>
    </row>
    <row r="6" spans="1:18" s="41" customFormat="1" ht="16.899999999999999" customHeight="1" x14ac:dyDescent="0.25">
      <c r="A6" s="37"/>
      <c r="B6" s="38">
        <v>1</v>
      </c>
      <c r="C6" s="39"/>
      <c r="D6" s="40" t="s">
        <v>60</v>
      </c>
      <c r="E6" s="257">
        <v>204271</v>
      </c>
      <c r="F6" s="258">
        <v>0</v>
      </c>
      <c r="G6" s="251">
        <v>209831</v>
      </c>
      <c r="H6" s="252">
        <v>0</v>
      </c>
      <c r="I6" s="317">
        <v>356030</v>
      </c>
      <c r="J6" s="318">
        <v>205000</v>
      </c>
      <c r="K6" s="523">
        <v>284545</v>
      </c>
      <c r="L6" s="524">
        <v>111715</v>
      </c>
      <c r="M6" s="138">
        <v>372945</v>
      </c>
      <c r="N6" s="139">
        <v>175000</v>
      </c>
      <c r="O6" s="138">
        <v>372945</v>
      </c>
      <c r="P6" s="139">
        <v>175000</v>
      </c>
      <c r="Q6" s="138">
        <v>372945</v>
      </c>
      <c r="R6" s="139">
        <v>175000</v>
      </c>
    </row>
    <row r="7" spans="1:18" s="41" customFormat="1" ht="16.899999999999999" customHeight="1" x14ac:dyDescent="0.25">
      <c r="A7" s="37"/>
      <c r="B7" s="38">
        <v>2</v>
      </c>
      <c r="C7" s="39"/>
      <c r="D7" s="40" t="s">
        <v>61</v>
      </c>
      <c r="E7" s="257"/>
      <c r="F7" s="258"/>
      <c r="G7" s="251"/>
      <c r="H7" s="252"/>
      <c r="I7" s="317"/>
      <c r="J7" s="318"/>
      <c r="K7" s="523"/>
      <c r="L7" s="524"/>
      <c r="M7" s="138"/>
      <c r="N7" s="139"/>
      <c r="O7" s="138"/>
      <c r="P7" s="139"/>
      <c r="Q7" s="138"/>
      <c r="R7" s="139"/>
    </row>
    <row r="8" spans="1:18" s="41" customFormat="1" ht="16.899999999999999" customHeight="1" x14ac:dyDescent="0.25">
      <c r="A8" s="37"/>
      <c r="B8" s="38"/>
      <c r="C8" s="39" t="s">
        <v>58</v>
      </c>
      <c r="D8" s="40" t="s">
        <v>62</v>
      </c>
      <c r="E8" s="257">
        <v>72873</v>
      </c>
      <c r="F8" s="258">
        <v>0</v>
      </c>
      <c r="G8" s="251">
        <v>74131</v>
      </c>
      <c r="H8" s="252">
        <v>0</v>
      </c>
      <c r="I8" s="317">
        <v>80044</v>
      </c>
      <c r="J8" s="318">
        <v>0</v>
      </c>
      <c r="K8" s="523">
        <v>99583</v>
      </c>
      <c r="L8" s="524">
        <v>0</v>
      </c>
      <c r="M8" s="138">
        <v>99263</v>
      </c>
      <c r="N8" s="139">
        <v>0</v>
      </c>
      <c r="O8" s="138">
        <v>81693</v>
      </c>
      <c r="P8" s="139">
        <v>0</v>
      </c>
      <c r="Q8" s="138">
        <v>82227</v>
      </c>
      <c r="R8" s="139">
        <v>0</v>
      </c>
    </row>
    <row r="9" spans="1:18" s="41" customFormat="1" ht="16.899999999999999" customHeight="1" x14ac:dyDescent="0.25">
      <c r="A9" s="37"/>
      <c r="B9" s="38"/>
      <c r="C9" s="39" t="s">
        <v>63</v>
      </c>
      <c r="D9" s="40" t="s">
        <v>64</v>
      </c>
      <c r="E9" s="257">
        <v>83092</v>
      </c>
      <c r="F9" s="258">
        <v>0</v>
      </c>
      <c r="G9" s="251">
        <v>73963</v>
      </c>
      <c r="H9" s="252">
        <v>0</v>
      </c>
      <c r="I9" s="317">
        <v>81164</v>
      </c>
      <c r="J9" s="318">
        <v>0</v>
      </c>
      <c r="K9" s="523">
        <v>81164</v>
      </c>
      <c r="L9" s="524">
        <v>0</v>
      </c>
      <c r="M9" s="138">
        <v>80848</v>
      </c>
      <c r="N9" s="139">
        <v>0</v>
      </c>
      <c r="O9" s="138">
        <v>80850</v>
      </c>
      <c r="P9" s="139">
        <v>0</v>
      </c>
      <c r="Q9" s="138">
        <v>80850</v>
      </c>
      <c r="R9" s="139">
        <v>0</v>
      </c>
    </row>
    <row r="10" spans="1:18" s="41" customFormat="1" ht="16.899999999999999" customHeight="1" x14ac:dyDescent="0.25">
      <c r="A10" s="37"/>
      <c r="B10" s="38"/>
      <c r="C10" s="39" t="s">
        <v>65</v>
      </c>
      <c r="D10" s="40" t="s">
        <v>66</v>
      </c>
      <c r="E10" s="257">
        <v>2716</v>
      </c>
      <c r="F10" s="258">
        <v>0</v>
      </c>
      <c r="G10" s="251">
        <v>2331</v>
      </c>
      <c r="H10" s="252">
        <v>0</v>
      </c>
      <c r="I10" s="317">
        <v>2275</v>
      </c>
      <c r="J10" s="318">
        <v>0</v>
      </c>
      <c r="K10" s="523">
        <v>2275</v>
      </c>
      <c r="L10" s="524">
        <v>0</v>
      </c>
      <c r="M10" s="138">
        <v>625</v>
      </c>
      <c r="N10" s="139">
        <v>0</v>
      </c>
      <c r="O10" s="138">
        <v>625</v>
      </c>
      <c r="P10" s="139">
        <v>0</v>
      </c>
      <c r="Q10" s="138">
        <v>625</v>
      </c>
      <c r="R10" s="139">
        <v>0</v>
      </c>
    </row>
    <row r="11" spans="1:18" s="42" customFormat="1" ht="16.899999999999999" customHeight="1" x14ac:dyDescent="0.25">
      <c r="A11" s="37"/>
      <c r="B11" s="38">
        <v>3</v>
      </c>
      <c r="C11" s="39"/>
      <c r="D11" s="40" t="s">
        <v>67</v>
      </c>
      <c r="E11" s="257">
        <v>59379</v>
      </c>
      <c r="F11" s="258">
        <v>0</v>
      </c>
      <c r="G11" s="251">
        <v>65787</v>
      </c>
      <c r="H11" s="252">
        <v>0</v>
      </c>
      <c r="I11" s="317">
        <v>65109</v>
      </c>
      <c r="J11" s="318">
        <v>0</v>
      </c>
      <c r="K11" s="523">
        <v>65109</v>
      </c>
      <c r="L11" s="524">
        <v>0</v>
      </c>
      <c r="M11" s="138">
        <v>66138</v>
      </c>
      <c r="N11" s="139">
        <v>0</v>
      </c>
      <c r="O11" s="138">
        <v>66250</v>
      </c>
      <c r="P11" s="139">
        <v>0</v>
      </c>
      <c r="Q11" s="138">
        <v>64553</v>
      </c>
      <c r="R11" s="139">
        <v>0</v>
      </c>
    </row>
    <row r="12" spans="1:18" s="41" customFormat="1" ht="16.899999999999999" customHeight="1" x14ac:dyDescent="0.25">
      <c r="A12" s="37"/>
      <c r="B12" s="38">
        <v>4</v>
      </c>
      <c r="C12" s="39"/>
      <c r="D12" s="40" t="s">
        <v>68</v>
      </c>
      <c r="E12" s="257">
        <v>1275</v>
      </c>
      <c r="F12" s="258">
        <v>0</v>
      </c>
      <c r="G12" s="251">
        <v>40464</v>
      </c>
      <c r="H12" s="252">
        <v>0</v>
      </c>
      <c r="I12" s="317">
        <v>194100</v>
      </c>
      <c r="J12" s="318">
        <v>0</v>
      </c>
      <c r="K12" s="523">
        <v>551743</v>
      </c>
      <c r="L12" s="524">
        <v>0</v>
      </c>
      <c r="M12" s="138">
        <v>1149555</v>
      </c>
      <c r="N12" s="139">
        <v>0</v>
      </c>
      <c r="O12" s="138">
        <v>11000</v>
      </c>
      <c r="P12" s="139">
        <v>0</v>
      </c>
      <c r="Q12" s="138">
        <v>11000</v>
      </c>
      <c r="R12" s="139">
        <v>0</v>
      </c>
    </row>
    <row r="13" spans="1:18" ht="16.899999999999999" customHeight="1" x14ac:dyDescent="0.25">
      <c r="A13" s="37"/>
      <c r="B13" s="38">
        <v>5</v>
      </c>
      <c r="C13" s="39"/>
      <c r="D13" s="40" t="s">
        <v>238</v>
      </c>
      <c r="E13" s="259">
        <v>213846</v>
      </c>
      <c r="F13" s="260"/>
      <c r="G13" s="251">
        <v>172297</v>
      </c>
      <c r="H13" s="252">
        <v>0</v>
      </c>
      <c r="I13" s="317"/>
      <c r="J13" s="318"/>
      <c r="K13" s="523"/>
      <c r="L13" s="524"/>
      <c r="M13" s="138"/>
      <c r="N13" s="139"/>
      <c r="O13" s="138"/>
      <c r="P13" s="139"/>
      <c r="Q13" s="138"/>
      <c r="R13" s="139"/>
    </row>
    <row r="14" spans="1:18" ht="16.899999999999999" customHeight="1" x14ac:dyDescent="0.25">
      <c r="A14" s="37"/>
      <c r="B14" s="38"/>
      <c r="C14" s="39" t="s">
        <v>58</v>
      </c>
      <c r="D14" s="40" t="s">
        <v>69</v>
      </c>
      <c r="E14" s="261"/>
      <c r="F14" s="260"/>
      <c r="G14" s="254"/>
      <c r="H14" s="310"/>
      <c r="I14" s="317">
        <v>100000</v>
      </c>
      <c r="J14" s="318">
        <v>0</v>
      </c>
      <c r="K14" s="523">
        <v>100000</v>
      </c>
      <c r="L14" s="524">
        <v>0</v>
      </c>
      <c r="M14" s="138">
        <v>140000</v>
      </c>
      <c r="N14" s="139">
        <v>0</v>
      </c>
      <c r="O14" s="138">
        <v>100000</v>
      </c>
      <c r="P14" s="139">
        <v>0</v>
      </c>
      <c r="Q14" s="138">
        <v>100000</v>
      </c>
      <c r="R14" s="139">
        <v>0</v>
      </c>
    </row>
    <row r="15" spans="1:18" ht="16.899999999999999" customHeight="1" x14ac:dyDescent="0.25">
      <c r="A15" s="37"/>
      <c r="B15" s="38"/>
      <c r="C15" s="39" t="s">
        <v>63</v>
      </c>
      <c r="D15" s="40" t="s">
        <v>237</v>
      </c>
      <c r="E15" s="261"/>
      <c r="F15" s="260"/>
      <c r="G15" s="254"/>
      <c r="H15" s="310"/>
      <c r="I15" s="317">
        <v>186876</v>
      </c>
      <c r="J15" s="318">
        <v>0</v>
      </c>
      <c r="K15" s="523">
        <v>186876</v>
      </c>
      <c r="L15" s="524">
        <v>0</v>
      </c>
      <c r="M15" s="359">
        <v>185925</v>
      </c>
      <c r="N15" s="139">
        <v>0</v>
      </c>
      <c r="O15" s="138">
        <v>186875</v>
      </c>
      <c r="P15" s="139">
        <v>0</v>
      </c>
      <c r="Q15" s="138">
        <v>186875</v>
      </c>
      <c r="R15" s="139">
        <v>0</v>
      </c>
    </row>
    <row r="16" spans="1:18" ht="16.899999999999999" customHeight="1" x14ac:dyDescent="0.25">
      <c r="A16" s="43" t="s">
        <v>58</v>
      </c>
      <c r="B16" s="44"/>
      <c r="C16" s="45"/>
      <c r="D16" s="46" t="s">
        <v>70</v>
      </c>
      <c r="E16" s="262">
        <f>SUM(E6:E15)</f>
        <v>637452</v>
      </c>
      <c r="F16" s="263">
        <f>SUM(F6:F15)</f>
        <v>0</v>
      </c>
      <c r="G16" s="129">
        <f>SUM(G6:G15)</f>
        <v>638804</v>
      </c>
      <c r="H16" s="130">
        <f>SUM(H6:H15)</f>
        <v>0</v>
      </c>
      <c r="I16" s="129">
        <f t="shared" ref="I16:J16" si="0">SUM(I5:I15)</f>
        <v>1065598</v>
      </c>
      <c r="J16" s="130">
        <f t="shared" si="0"/>
        <v>205000</v>
      </c>
      <c r="K16" s="525">
        <f t="shared" ref="K16:L16" si="1">SUM(K5:K15)</f>
        <v>1371295</v>
      </c>
      <c r="L16" s="526">
        <f t="shared" si="1"/>
        <v>111715</v>
      </c>
      <c r="M16" s="129">
        <f t="shared" ref="M16:N16" si="2">SUM(M5:M15)</f>
        <v>2095299</v>
      </c>
      <c r="N16" s="130">
        <f t="shared" si="2"/>
        <v>175000</v>
      </c>
      <c r="O16" s="129">
        <f t="shared" ref="O16:R16" si="3">SUM(O5:O15)</f>
        <v>900238</v>
      </c>
      <c r="P16" s="130">
        <f t="shared" si="3"/>
        <v>175000</v>
      </c>
      <c r="Q16" s="129">
        <f t="shared" si="3"/>
        <v>899075</v>
      </c>
      <c r="R16" s="130">
        <f t="shared" si="3"/>
        <v>175000</v>
      </c>
    </row>
    <row r="17" spans="1:18" ht="16.899999999999999" customHeight="1" x14ac:dyDescent="0.25">
      <c r="A17" s="47" t="s">
        <v>63</v>
      </c>
      <c r="B17" s="48"/>
      <c r="C17" s="49"/>
      <c r="D17" s="50" t="s">
        <v>71</v>
      </c>
      <c r="E17" s="264"/>
      <c r="F17" s="265"/>
      <c r="G17" s="131"/>
      <c r="H17" s="132"/>
      <c r="I17" s="131"/>
      <c r="J17" s="132"/>
      <c r="K17" s="527"/>
      <c r="L17" s="528"/>
      <c r="M17" s="131"/>
      <c r="N17" s="132"/>
      <c r="O17" s="131"/>
      <c r="P17" s="132"/>
      <c r="Q17" s="131"/>
      <c r="R17" s="132"/>
    </row>
    <row r="18" spans="1:18" ht="16.899999999999999" customHeight="1" x14ac:dyDescent="0.25">
      <c r="A18" s="37"/>
      <c r="B18" s="38">
        <v>1</v>
      </c>
      <c r="C18" s="39"/>
      <c r="D18" s="40" t="s">
        <v>72</v>
      </c>
      <c r="E18" s="251">
        <v>120877</v>
      </c>
      <c r="F18" s="252">
        <v>7598</v>
      </c>
      <c r="G18" s="251">
        <v>229317</v>
      </c>
      <c r="H18" s="252">
        <v>48821</v>
      </c>
      <c r="I18" s="317">
        <v>207220</v>
      </c>
      <c r="J18" s="318">
        <v>33000</v>
      </c>
      <c r="K18" s="523">
        <v>365301</v>
      </c>
      <c r="L18" s="524">
        <v>4580</v>
      </c>
      <c r="M18" s="138">
        <v>423000</v>
      </c>
      <c r="N18" s="139">
        <v>0</v>
      </c>
      <c r="O18" s="138">
        <v>333000</v>
      </c>
      <c r="P18" s="139">
        <v>0</v>
      </c>
      <c r="Q18" s="138">
        <v>333000</v>
      </c>
      <c r="R18" s="139">
        <v>0</v>
      </c>
    </row>
    <row r="19" spans="1:18" s="51" customFormat="1" ht="16.899999999999999" customHeight="1" x14ac:dyDescent="0.25">
      <c r="A19" s="37"/>
      <c r="B19" s="38">
        <v>2</v>
      </c>
      <c r="C19" s="39"/>
      <c r="D19" s="40" t="s">
        <v>73</v>
      </c>
      <c r="E19" s="251">
        <v>5709938</v>
      </c>
      <c r="F19" s="252">
        <v>8438</v>
      </c>
      <c r="G19" s="251">
        <v>7093902</v>
      </c>
      <c r="H19" s="252">
        <v>0</v>
      </c>
      <c r="I19" s="317">
        <v>9023408</v>
      </c>
      <c r="J19" s="318">
        <v>0</v>
      </c>
      <c r="K19" s="523">
        <v>10733078</v>
      </c>
      <c r="L19" s="524">
        <v>35068</v>
      </c>
      <c r="M19" s="138">
        <v>10026507</v>
      </c>
      <c r="N19" s="139">
        <v>5000</v>
      </c>
      <c r="O19" s="138">
        <v>10062576</v>
      </c>
      <c r="P19" s="139">
        <v>0</v>
      </c>
      <c r="Q19" s="138">
        <v>10062576</v>
      </c>
      <c r="R19" s="139">
        <v>0</v>
      </c>
    </row>
    <row r="20" spans="1:18" ht="16.899999999999999" customHeight="1" x14ac:dyDescent="0.25">
      <c r="A20" s="43" t="s">
        <v>63</v>
      </c>
      <c r="B20" s="44"/>
      <c r="C20" s="45"/>
      <c r="D20" s="46" t="s">
        <v>74</v>
      </c>
      <c r="E20" s="129">
        <f t="shared" ref="E20:F20" si="4">SUM(E18:E19)</f>
        <v>5830815</v>
      </c>
      <c r="F20" s="130">
        <f t="shared" si="4"/>
        <v>16036</v>
      </c>
      <c r="G20" s="129">
        <f t="shared" ref="G20:H20" si="5">SUM(G18:G19)</f>
        <v>7323219</v>
      </c>
      <c r="H20" s="130">
        <f t="shared" si="5"/>
        <v>48821</v>
      </c>
      <c r="I20" s="129">
        <f t="shared" ref="I20:J20" si="6">SUM(I18:I19)</f>
        <v>9230628</v>
      </c>
      <c r="J20" s="130">
        <f t="shared" si="6"/>
        <v>33000</v>
      </c>
      <c r="K20" s="525">
        <f t="shared" ref="K20:L20" si="7">SUM(K18:K19)</f>
        <v>11098379</v>
      </c>
      <c r="L20" s="526">
        <f t="shared" si="7"/>
        <v>39648</v>
      </c>
      <c r="M20" s="129">
        <f t="shared" ref="M20:N20" si="8">SUM(M18:M19)</f>
        <v>10449507</v>
      </c>
      <c r="N20" s="130">
        <f t="shared" si="8"/>
        <v>5000</v>
      </c>
      <c r="O20" s="129">
        <f t="shared" ref="O20:R20" si="9">SUM(O18:O19)</f>
        <v>10395576</v>
      </c>
      <c r="P20" s="130">
        <f t="shared" si="9"/>
        <v>0</v>
      </c>
      <c r="Q20" s="129">
        <f t="shared" si="9"/>
        <v>10395576</v>
      </c>
      <c r="R20" s="130">
        <f t="shared" si="9"/>
        <v>0</v>
      </c>
    </row>
    <row r="21" spans="1:18" ht="16.899999999999999" customHeight="1" x14ac:dyDescent="0.25">
      <c r="A21" s="47" t="s">
        <v>65</v>
      </c>
      <c r="B21" s="48"/>
      <c r="C21" s="49"/>
      <c r="D21" s="50" t="s">
        <v>75</v>
      </c>
      <c r="E21" s="131"/>
      <c r="F21" s="132"/>
      <c r="G21" s="131"/>
      <c r="H21" s="132"/>
      <c r="I21" s="131"/>
      <c r="J21" s="132"/>
      <c r="K21" s="527"/>
      <c r="L21" s="528"/>
      <c r="M21" s="131"/>
      <c r="N21" s="132"/>
      <c r="O21" s="131"/>
      <c r="P21" s="132"/>
      <c r="Q21" s="131"/>
      <c r="R21" s="132"/>
    </row>
    <row r="22" spans="1:18" ht="16.899999999999999" customHeight="1" x14ac:dyDescent="0.25">
      <c r="A22" s="37"/>
      <c r="B22" s="38">
        <v>1</v>
      </c>
      <c r="C22" s="39"/>
      <c r="D22" s="40" t="s">
        <v>76</v>
      </c>
      <c r="E22" s="251">
        <v>16285</v>
      </c>
      <c r="F22" s="252">
        <v>0</v>
      </c>
      <c r="G22" s="251">
        <v>24572</v>
      </c>
      <c r="H22" s="252">
        <v>0</v>
      </c>
      <c r="I22" s="317">
        <v>15887</v>
      </c>
      <c r="J22" s="318">
        <v>0</v>
      </c>
      <c r="K22" s="523">
        <v>15887</v>
      </c>
      <c r="L22" s="524">
        <v>0</v>
      </c>
      <c r="M22" s="138">
        <v>23648</v>
      </c>
      <c r="N22" s="139">
        <v>0</v>
      </c>
      <c r="O22" s="138">
        <v>23648</v>
      </c>
      <c r="P22" s="139">
        <v>0</v>
      </c>
      <c r="Q22" s="138">
        <v>23648</v>
      </c>
      <c r="R22" s="139">
        <v>0</v>
      </c>
    </row>
    <row r="23" spans="1:18" ht="16.899999999999999" customHeight="1" x14ac:dyDescent="0.25">
      <c r="A23" s="37"/>
      <c r="B23" s="38">
        <v>2</v>
      </c>
      <c r="C23" s="39"/>
      <c r="D23" s="40" t="s">
        <v>77</v>
      </c>
      <c r="E23" s="251">
        <v>4132</v>
      </c>
      <c r="F23" s="252">
        <v>0</v>
      </c>
      <c r="G23" s="251">
        <v>4557</v>
      </c>
      <c r="H23" s="252">
        <v>0</v>
      </c>
      <c r="I23" s="317">
        <v>4340</v>
      </c>
      <c r="J23" s="318">
        <v>0</v>
      </c>
      <c r="K23" s="523">
        <v>4340</v>
      </c>
      <c r="L23" s="524">
        <v>0</v>
      </c>
      <c r="M23" s="138">
        <v>3410</v>
      </c>
      <c r="N23" s="139">
        <v>0</v>
      </c>
      <c r="O23" s="138">
        <v>3410</v>
      </c>
      <c r="P23" s="139">
        <v>0</v>
      </c>
      <c r="Q23" s="138">
        <v>3410</v>
      </c>
      <c r="R23" s="139">
        <v>0</v>
      </c>
    </row>
    <row r="24" spans="1:18" ht="16.5" customHeight="1" x14ac:dyDescent="0.25">
      <c r="A24" s="37"/>
      <c r="B24" s="38">
        <v>3</v>
      </c>
      <c r="C24" s="39"/>
      <c r="D24" s="40" t="s">
        <v>78</v>
      </c>
      <c r="E24" s="251">
        <v>16384</v>
      </c>
      <c r="F24" s="252">
        <v>0</v>
      </c>
      <c r="G24" s="251">
        <v>12496</v>
      </c>
      <c r="H24" s="252">
        <v>0</v>
      </c>
      <c r="I24" s="317">
        <v>17000</v>
      </c>
      <c r="J24" s="318">
        <v>0</v>
      </c>
      <c r="K24" s="523">
        <v>17000</v>
      </c>
      <c r="L24" s="524">
        <v>0</v>
      </c>
      <c r="M24" s="138">
        <v>137000</v>
      </c>
      <c r="N24" s="139">
        <v>0</v>
      </c>
      <c r="O24" s="138">
        <v>137000</v>
      </c>
      <c r="P24" s="139">
        <v>0</v>
      </c>
      <c r="Q24" s="138">
        <v>137000</v>
      </c>
      <c r="R24" s="139">
        <v>0</v>
      </c>
    </row>
    <row r="25" spans="1:18" ht="16.899999999999999" customHeight="1" x14ac:dyDescent="0.25">
      <c r="A25" s="37"/>
      <c r="B25" s="38">
        <v>4</v>
      </c>
      <c r="C25" s="39"/>
      <c r="D25" s="40" t="s">
        <v>79</v>
      </c>
      <c r="E25" s="251">
        <v>99534</v>
      </c>
      <c r="F25" s="252">
        <v>8421</v>
      </c>
      <c r="G25" s="251">
        <v>137198</v>
      </c>
      <c r="H25" s="252">
        <v>0</v>
      </c>
      <c r="I25" s="317">
        <v>153000</v>
      </c>
      <c r="J25" s="318">
        <v>0</v>
      </c>
      <c r="K25" s="523">
        <v>154000</v>
      </c>
      <c r="L25" s="524">
        <v>0</v>
      </c>
      <c r="M25" s="138">
        <v>160000</v>
      </c>
      <c r="N25" s="139">
        <v>0</v>
      </c>
      <c r="O25" s="138">
        <v>150000</v>
      </c>
      <c r="P25" s="139">
        <v>0</v>
      </c>
      <c r="Q25" s="138">
        <v>150000</v>
      </c>
      <c r="R25" s="139">
        <v>0</v>
      </c>
    </row>
    <row r="26" spans="1:18" s="51" customFormat="1" ht="16.899999999999999" customHeight="1" x14ac:dyDescent="0.25">
      <c r="A26" s="43" t="s">
        <v>65</v>
      </c>
      <c r="B26" s="44"/>
      <c r="C26" s="45"/>
      <c r="D26" s="46" t="s">
        <v>80</v>
      </c>
      <c r="E26" s="129">
        <f t="shared" ref="E26:F26" si="10">SUM(E22:E25)</f>
        <v>136335</v>
      </c>
      <c r="F26" s="130">
        <f t="shared" si="10"/>
        <v>8421</v>
      </c>
      <c r="G26" s="129">
        <f t="shared" ref="G26:H26" si="11">SUM(G22:G25)</f>
        <v>178823</v>
      </c>
      <c r="H26" s="130">
        <f t="shared" si="11"/>
        <v>0</v>
      </c>
      <c r="I26" s="129">
        <f t="shared" ref="I26:J26" si="12">SUM(I22:I25)</f>
        <v>190227</v>
      </c>
      <c r="J26" s="130">
        <f t="shared" si="12"/>
        <v>0</v>
      </c>
      <c r="K26" s="525">
        <f t="shared" ref="K26:L26" si="13">SUM(K22:K25)</f>
        <v>191227</v>
      </c>
      <c r="L26" s="526">
        <f t="shared" si="13"/>
        <v>0</v>
      </c>
      <c r="M26" s="129">
        <f t="shared" ref="M26:N26" si="14">SUM(M22:M25)</f>
        <v>324058</v>
      </c>
      <c r="N26" s="130">
        <f t="shared" si="14"/>
        <v>0</v>
      </c>
      <c r="O26" s="129">
        <f t="shared" ref="O26:R26" si="15">SUM(O22:O25)</f>
        <v>314058</v>
      </c>
      <c r="P26" s="130">
        <f t="shared" si="15"/>
        <v>0</v>
      </c>
      <c r="Q26" s="129">
        <f t="shared" si="15"/>
        <v>314058</v>
      </c>
      <c r="R26" s="130">
        <f t="shared" si="15"/>
        <v>0</v>
      </c>
    </row>
    <row r="27" spans="1:18" ht="16.899999999999999" customHeight="1" x14ac:dyDescent="0.25">
      <c r="A27" s="47" t="s">
        <v>81</v>
      </c>
      <c r="B27" s="48"/>
      <c r="C27" s="49"/>
      <c r="D27" s="50" t="s">
        <v>82</v>
      </c>
      <c r="E27" s="131"/>
      <c r="F27" s="132"/>
      <c r="G27" s="131"/>
      <c r="H27" s="132"/>
      <c r="I27" s="131"/>
      <c r="J27" s="132"/>
      <c r="K27" s="527"/>
      <c r="L27" s="528"/>
      <c r="M27" s="131"/>
      <c r="N27" s="132"/>
      <c r="O27" s="131"/>
      <c r="P27" s="132"/>
      <c r="Q27" s="131"/>
      <c r="R27" s="132"/>
    </row>
    <row r="28" spans="1:18" s="41" customFormat="1" ht="16.899999999999999" customHeight="1" x14ac:dyDescent="0.25">
      <c r="A28" s="37"/>
      <c r="B28" s="38">
        <v>1</v>
      </c>
      <c r="C28" s="39"/>
      <c r="D28" s="40" t="s">
        <v>83</v>
      </c>
      <c r="E28" s="251"/>
      <c r="F28" s="252"/>
      <c r="G28" s="251"/>
      <c r="H28" s="252"/>
      <c r="I28" s="317"/>
      <c r="J28" s="318"/>
      <c r="K28" s="523"/>
      <c r="L28" s="524"/>
      <c r="M28" s="138"/>
      <c r="N28" s="139"/>
      <c r="O28" s="138"/>
      <c r="P28" s="139"/>
      <c r="Q28" s="138"/>
      <c r="R28" s="139"/>
    </row>
    <row r="29" spans="1:18" ht="16.899999999999999" customHeight="1" x14ac:dyDescent="0.25">
      <c r="A29" s="37"/>
      <c r="B29" s="38"/>
      <c r="C29" s="39" t="s">
        <v>58</v>
      </c>
      <c r="D29" s="40" t="s">
        <v>84</v>
      </c>
      <c r="E29" s="251">
        <v>784741</v>
      </c>
      <c r="F29" s="252">
        <v>0</v>
      </c>
      <c r="G29" s="251">
        <v>224646</v>
      </c>
      <c r="H29" s="252">
        <v>102415</v>
      </c>
      <c r="I29" s="317">
        <v>284200</v>
      </c>
      <c r="J29" s="318">
        <v>200000</v>
      </c>
      <c r="K29" s="523">
        <v>316240</v>
      </c>
      <c r="L29" s="524">
        <v>500000</v>
      </c>
      <c r="M29" s="138">
        <v>789800</v>
      </c>
      <c r="N29" s="139">
        <v>100000</v>
      </c>
      <c r="O29" s="138">
        <v>486800</v>
      </c>
      <c r="P29" s="139">
        <v>100000</v>
      </c>
      <c r="Q29" s="138">
        <v>456800</v>
      </c>
      <c r="R29" s="139">
        <v>100000</v>
      </c>
    </row>
    <row r="30" spans="1:18" ht="16.899999999999999" customHeight="1" x14ac:dyDescent="0.25">
      <c r="A30" s="37"/>
      <c r="B30" s="38"/>
      <c r="C30" s="39" t="s">
        <v>63</v>
      </c>
      <c r="D30" s="40" t="s">
        <v>85</v>
      </c>
      <c r="E30" s="251">
        <v>179381</v>
      </c>
      <c r="F30" s="252">
        <v>14210</v>
      </c>
      <c r="G30" s="251">
        <v>42</v>
      </c>
      <c r="H30" s="252">
        <v>0</v>
      </c>
      <c r="I30" s="317">
        <v>29700</v>
      </c>
      <c r="J30" s="318">
        <v>0</v>
      </c>
      <c r="K30" s="523">
        <v>23700</v>
      </c>
      <c r="L30" s="524">
        <v>0</v>
      </c>
      <c r="M30" s="138">
        <v>29700</v>
      </c>
      <c r="N30" s="139">
        <v>0</v>
      </c>
      <c r="O30" s="138">
        <v>29700</v>
      </c>
      <c r="P30" s="139">
        <v>0</v>
      </c>
      <c r="Q30" s="138">
        <v>29700</v>
      </c>
      <c r="R30" s="139">
        <v>44042</v>
      </c>
    </row>
    <row r="31" spans="1:18" ht="16.899999999999999" customHeight="1" x14ac:dyDescent="0.25">
      <c r="A31" s="37"/>
      <c r="B31" s="38"/>
      <c r="C31" s="39" t="s">
        <v>65</v>
      </c>
      <c r="D31" s="40" t="s">
        <v>86</v>
      </c>
      <c r="E31" s="251">
        <v>0</v>
      </c>
      <c r="F31" s="252">
        <v>0</v>
      </c>
      <c r="G31" s="251">
        <v>0</v>
      </c>
      <c r="H31" s="252">
        <v>5352</v>
      </c>
      <c r="I31" s="317">
        <v>0</v>
      </c>
      <c r="J31" s="318">
        <v>500000</v>
      </c>
      <c r="K31" s="523">
        <v>0</v>
      </c>
      <c r="L31" s="524">
        <v>500000</v>
      </c>
      <c r="M31" s="138">
        <v>0</v>
      </c>
      <c r="N31" s="139">
        <v>330000</v>
      </c>
      <c r="O31" s="138">
        <v>0</v>
      </c>
      <c r="P31" s="139">
        <v>315000</v>
      </c>
      <c r="Q31" s="138">
        <v>0</v>
      </c>
      <c r="R31" s="139">
        <v>408281</v>
      </c>
    </row>
    <row r="32" spans="1:18" ht="16.899999999999999" customHeight="1" x14ac:dyDescent="0.25">
      <c r="A32" s="37"/>
      <c r="B32" s="38"/>
      <c r="C32" s="39" t="s">
        <v>81</v>
      </c>
      <c r="D32" s="40" t="s">
        <v>87</v>
      </c>
      <c r="E32" s="251">
        <v>0</v>
      </c>
      <c r="F32" s="252">
        <v>0</v>
      </c>
      <c r="G32" s="251">
        <v>42</v>
      </c>
      <c r="H32" s="252">
        <v>0</v>
      </c>
      <c r="I32" s="317">
        <v>12300</v>
      </c>
      <c r="J32" s="318">
        <v>0</v>
      </c>
      <c r="K32" s="523">
        <v>11300</v>
      </c>
      <c r="L32" s="524">
        <v>0</v>
      </c>
      <c r="M32" s="138">
        <v>12300</v>
      </c>
      <c r="N32" s="139">
        <v>0</v>
      </c>
      <c r="O32" s="138">
        <v>12300</v>
      </c>
      <c r="P32" s="139">
        <v>0</v>
      </c>
      <c r="Q32" s="138">
        <v>12300</v>
      </c>
      <c r="R32" s="139">
        <v>0</v>
      </c>
    </row>
    <row r="33" spans="1:18" ht="16.899999999999999" customHeight="1" x14ac:dyDescent="0.25">
      <c r="A33" s="37"/>
      <c r="B33" s="38"/>
      <c r="C33" s="39" t="s">
        <v>88</v>
      </c>
      <c r="D33" s="40" t="s">
        <v>89</v>
      </c>
      <c r="E33" s="251">
        <v>14873</v>
      </c>
      <c r="F33" s="252">
        <v>0</v>
      </c>
      <c r="G33" s="251">
        <v>74246</v>
      </c>
      <c r="H33" s="252">
        <v>15938</v>
      </c>
      <c r="I33" s="317">
        <v>459150</v>
      </c>
      <c r="J33" s="318">
        <v>0</v>
      </c>
      <c r="K33" s="523">
        <v>394230</v>
      </c>
      <c r="L33" s="524">
        <v>39420</v>
      </c>
      <c r="M33" s="138">
        <v>320900</v>
      </c>
      <c r="N33" s="139">
        <v>0</v>
      </c>
      <c r="O33" s="138">
        <v>245900</v>
      </c>
      <c r="P33" s="139">
        <v>0</v>
      </c>
      <c r="Q33" s="138">
        <v>245900</v>
      </c>
      <c r="R33" s="139">
        <v>0</v>
      </c>
    </row>
    <row r="34" spans="1:18" ht="33.200000000000003" customHeight="1" thickBot="1" x14ac:dyDescent="0.3">
      <c r="A34" s="63" t="s">
        <v>81</v>
      </c>
      <c r="B34" s="64"/>
      <c r="C34" s="65"/>
      <c r="D34" s="53" t="s">
        <v>90</v>
      </c>
      <c r="E34" s="266">
        <f t="shared" ref="E34:F34" si="16">SUM(E29:E33)</f>
        <v>978995</v>
      </c>
      <c r="F34" s="267">
        <f t="shared" si="16"/>
        <v>14210</v>
      </c>
      <c r="G34" s="266">
        <f t="shared" ref="G34:H34" si="17">SUM(G29:G33)</f>
        <v>298976</v>
      </c>
      <c r="H34" s="267">
        <f t="shared" si="17"/>
        <v>123705</v>
      </c>
      <c r="I34" s="140">
        <f t="shared" ref="I34:J34" si="18">SUM(I29:I33)</f>
        <v>785350</v>
      </c>
      <c r="J34" s="141">
        <f t="shared" si="18"/>
        <v>700000</v>
      </c>
      <c r="K34" s="529">
        <f t="shared" ref="K34:L34" si="19">SUM(K29:K33)</f>
        <v>745470</v>
      </c>
      <c r="L34" s="530">
        <f t="shared" si="19"/>
        <v>1039420</v>
      </c>
      <c r="M34" s="140">
        <f t="shared" ref="M34:N34" si="20">SUM(M29:M33)</f>
        <v>1152700</v>
      </c>
      <c r="N34" s="141">
        <f t="shared" si="20"/>
        <v>430000</v>
      </c>
      <c r="O34" s="140">
        <f t="shared" ref="O34:R34" si="21">SUM(O29:O33)</f>
        <v>774700</v>
      </c>
      <c r="P34" s="141">
        <f t="shared" si="21"/>
        <v>415000</v>
      </c>
      <c r="Q34" s="140">
        <f t="shared" si="21"/>
        <v>744700</v>
      </c>
      <c r="R34" s="141">
        <f t="shared" si="21"/>
        <v>552323</v>
      </c>
    </row>
    <row r="35" spans="1:18" s="41" customFormat="1" ht="6" customHeight="1" x14ac:dyDescent="0.25">
      <c r="A35" s="54"/>
      <c r="B35" s="55"/>
      <c r="C35" s="54"/>
      <c r="D35" s="56"/>
      <c r="E35" s="56"/>
      <c r="F35" s="56"/>
      <c r="G35" s="56"/>
      <c r="H35" s="56"/>
      <c r="I35" s="172"/>
      <c r="J35" s="172"/>
      <c r="K35" s="172"/>
      <c r="L35" s="172"/>
      <c r="M35" s="172"/>
      <c r="N35" s="172"/>
      <c r="O35" s="172"/>
      <c r="P35" s="172"/>
      <c r="Q35" s="172"/>
      <c r="R35" s="172"/>
    </row>
    <row r="36" spans="1:18" s="57" customFormat="1" ht="26.25" customHeight="1" x14ac:dyDescent="0.35">
      <c r="A36" s="553" t="s">
        <v>252</v>
      </c>
      <c r="B36" s="553"/>
      <c r="C36" s="553"/>
      <c r="D36" s="553"/>
      <c r="E36" s="553"/>
      <c r="F36" s="553"/>
      <c r="G36" s="553"/>
      <c r="H36" s="553"/>
      <c r="I36" s="553"/>
      <c r="J36" s="553"/>
      <c r="K36" s="553"/>
      <c r="L36" s="553"/>
      <c r="M36" s="553"/>
      <c r="N36" s="553"/>
      <c r="O36" s="553"/>
      <c r="P36" s="553"/>
      <c r="Q36" s="553"/>
      <c r="R36" s="553"/>
    </row>
    <row r="37" spans="1:18" s="57" customFormat="1" ht="30.75" customHeight="1" thickBot="1" x14ac:dyDescent="0.3">
      <c r="A37" s="54"/>
      <c r="B37" s="55"/>
      <c r="C37" s="54"/>
      <c r="D37" s="56"/>
      <c r="E37" s="56"/>
      <c r="F37" s="56"/>
      <c r="G37" s="56"/>
      <c r="H37" s="56"/>
      <c r="I37" s="58"/>
      <c r="J37" s="162"/>
      <c r="K37" s="358"/>
      <c r="L37" s="358"/>
      <c r="M37" s="58"/>
      <c r="N37" s="162"/>
      <c r="O37" s="58"/>
      <c r="P37" s="162"/>
      <c r="Q37" s="58"/>
      <c r="R37" s="503" t="s">
        <v>390</v>
      </c>
    </row>
    <row r="38" spans="1:18" ht="30" customHeight="1" thickBot="1" x14ac:dyDescent="0.25">
      <c r="A38" s="557" t="s">
        <v>54</v>
      </c>
      <c r="B38" s="558"/>
      <c r="C38" s="559"/>
      <c r="D38" s="563" t="s">
        <v>55</v>
      </c>
      <c r="E38" s="548" t="s">
        <v>280</v>
      </c>
      <c r="F38" s="549"/>
      <c r="G38" s="548" t="s">
        <v>283</v>
      </c>
      <c r="H38" s="549"/>
      <c r="I38" s="548" t="s">
        <v>242</v>
      </c>
      <c r="J38" s="549"/>
      <c r="K38" s="548" t="s">
        <v>383</v>
      </c>
      <c r="L38" s="549"/>
      <c r="M38" s="548" t="s">
        <v>287</v>
      </c>
      <c r="N38" s="549"/>
      <c r="O38" s="548" t="s">
        <v>266</v>
      </c>
      <c r="P38" s="549"/>
      <c r="Q38" s="548" t="s">
        <v>288</v>
      </c>
      <c r="R38" s="549"/>
    </row>
    <row r="39" spans="1:18" ht="25.15" customHeight="1" thickBot="1" x14ac:dyDescent="0.25">
      <c r="A39" s="560"/>
      <c r="B39" s="561"/>
      <c r="C39" s="562"/>
      <c r="D39" s="564"/>
      <c r="E39" s="29" t="s">
        <v>56</v>
      </c>
      <c r="F39" s="30" t="s">
        <v>57</v>
      </c>
      <c r="G39" s="253" t="s">
        <v>56</v>
      </c>
      <c r="H39" s="30" t="s">
        <v>57</v>
      </c>
      <c r="I39" s="29" t="s">
        <v>56</v>
      </c>
      <c r="J39" s="30" t="s">
        <v>57</v>
      </c>
      <c r="K39" s="29" t="s">
        <v>56</v>
      </c>
      <c r="L39" s="30" t="s">
        <v>57</v>
      </c>
      <c r="M39" s="29" t="s">
        <v>56</v>
      </c>
      <c r="N39" s="30" t="s">
        <v>57</v>
      </c>
      <c r="O39" s="29" t="s">
        <v>56</v>
      </c>
      <c r="P39" s="30" t="s">
        <v>57</v>
      </c>
      <c r="Q39" s="29" t="s">
        <v>56</v>
      </c>
      <c r="R39" s="30" t="s">
        <v>57</v>
      </c>
    </row>
    <row r="40" spans="1:18" ht="16.350000000000001" customHeight="1" x14ac:dyDescent="0.25">
      <c r="A40" s="31" t="s">
        <v>88</v>
      </c>
      <c r="B40" s="32"/>
      <c r="C40" s="33"/>
      <c r="D40" s="34" t="s">
        <v>91</v>
      </c>
      <c r="E40" s="59"/>
      <c r="F40" s="60"/>
      <c r="G40" s="59"/>
      <c r="H40" s="60"/>
      <c r="I40" s="59"/>
      <c r="J40" s="60"/>
      <c r="K40" s="59"/>
      <c r="L40" s="60"/>
      <c r="M40" s="59"/>
      <c r="N40" s="60"/>
      <c r="O40" s="59"/>
      <c r="P40" s="60"/>
      <c r="Q40" s="59"/>
      <c r="R40" s="60"/>
    </row>
    <row r="41" spans="1:18" s="41" customFormat="1" ht="16.350000000000001" customHeight="1" x14ac:dyDescent="0.25">
      <c r="A41" s="37"/>
      <c r="B41" s="38">
        <v>1</v>
      </c>
      <c r="C41" s="39"/>
      <c r="D41" s="40" t="s">
        <v>92</v>
      </c>
      <c r="E41" s="268"/>
      <c r="F41" s="269"/>
      <c r="G41" s="302"/>
      <c r="H41" s="303"/>
      <c r="I41" s="319"/>
      <c r="J41" s="320"/>
      <c r="K41" s="319"/>
      <c r="L41" s="320"/>
      <c r="M41" s="142"/>
      <c r="N41" s="143"/>
      <c r="O41" s="142"/>
      <c r="P41" s="143"/>
      <c r="Q41" s="142"/>
      <c r="R41" s="143"/>
    </row>
    <row r="42" spans="1:18" s="41" customFormat="1" ht="16.350000000000001" customHeight="1" x14ac:dyDescent="0.25">
      <c r="A42" s="37"/>
      <c r="B42" s="38"/>
      <c r="C42" s="39" t="s">
        <v>58</v>
      </c>
      <c r="D42" s="40" t="s">
        <v>93</v>
      </c>
      <c r="E42" s="251">
        <v>7731050</v>
      </c>
      <c r="F42" s="252">
        <v>51708</v>
      </c>
      <c r="G42" s="251">
        <v>8497804</v>
      </c>
      <c r="H42" s="252">
        <v>32900</v>
      </c>
      <c r="I42" s="317">
        <v>9413137</v>
      </c>
      <c r="J42" s="318">
        <v>32000</v>
      </c>
      <c r="K42" s="317">
        <v>9475283</v>
      </c>
      <c r="L42" s="318">
        <v>32000</v>
      </c>
      <c r="M42" s="138">
        <v>10428774</v>
      </c>
      <c r="N42" s="139">
        <v>0</v>
      </c>
      <c r="O42" s="138">
        <v>10428774</v>
      </c>
      <c r="P42" s="139">
        <v>0</v>
      </c>
      <c r="Q42" s="138">
        <v>10528774</v>
      </c>
      <c r="R42" s="139">
        <v>0</v>
      </c>
    </row>
    <row r="43" spans="1:18" s="42" customFormat="1" ht="16.350000000000001" customHeight="1" x14ac:dyDescent="0.25">
      <c r="A43" s="37"/>
      <c r="B43" s="38"/>
      <c r="C43" s="39"/>
      <c r="D43" s="40"/>
      <c r="E43" s="251"/>
      <c r="F43" s="252"/>
      <c r="G43" s="251"/>
      <c r="H43" s="252"/>
      <c r="I43" s="317"/>
      <c r="J43" s="318"/>
      <c r="K43" s="317"/>
      <c r="L43" s="318"/>
      <c r="M43" s="138"/>
      <c r="N43" s="139"/>
      <c r="O43" s="138"/>
      <c r="P43" s="139"/>
      <c r="Q43" s="138"/>
      <c r="R43" s="139"/>
    </row>
    <row r="44" spans="1:18" s="41" customFormat="1" ht="16.350000000000001" customHeight="1" x14ac:dyDescent="0.25">
      <c r="A44" s="37"/>
      <c r="B44" s="38">
        <v>2</v>
      </c>
      <c r="C44" s="39"/>
      <c r="D44" s="40" t="s">
        <v>94</v>
      </c>
      <c r="E44" s="251"/>
      <c r="F44" s="252"/>
      <c r="G44" s="251"/>
      <c r="H44" s="252"/>
      <c r="I44" s="317"/>
      <c r="J44" s="318"/>
      <c r="K44" s="317"/>
      <c r="L44" s="318"/>
      <c r="M44" s="138"/>
      <c r="N44" s="139"/>
      <c r="O44" s="138"/>
      <c r="P44" s="139"/>
      <c r="Q44" s="138"/>
      <c r="R44" s="139"/>
    </row>
    <row r="45" spans="1:18" s="41" customFormat="1" ht="16.350000000000001" customHeight="1" x14ac:dyDescent="0.25">
      <c r="A45" s="37"/>
      <c r="B45" s="38"/>
      <c r="C45" s="39" t="s">
        <v>58</v>
      </c>
      <c r="D45" s="40" t="s">
        <v>95</v>
      </c>
      <c r="E45" s="251">
        <v>1012349</v>
      </c>
      <c r="F45" s="252">
        <v>0</v>
      </c>
      <c r="G45" s="251">
        <v>1229836</v>
      </c>
      <c r="H45" s="252">
        <v>0</v>
      </c>
      <c r="I45" s="317">
        <v>1106017</v>
      </c>
      <c r="J45" s="318">
        <v>0</v>
      </c>
      <c r="K45" s="317">
        <v>1236540</v>
      </c>
      <c r="L45" s="318">
        <v>0</v>
      </c>
      <c r="M45" s="138">
        <v>1147000</v>
      </c>
      <c r="N45" s="139">
        <v>0</v>
      </c>
      <c r="O45" s="138">
        <v>1147000</v>
      </c>
      <c r="P45" s="139">
        <v>0</v>
      </c>
      <c r="Q45" s="138">
        <v>1147000</v>
      </c>
      <c r="R45" s="139">
        <v>0</v>
      </c>
    </row>
    <row r="46" spans="1:18" s="41" customFormat="1" ht="16.350000000000001" customHeight="1" x14ac:dyDescent="0.25">
      <c r="A46" s="37"/>
      <c r="B46" s="38"/>
      <c r="C46" s="39" t="s">
        <v>63</v>
      </c>
      <c r="D46" s="40" t="s">
        <v>96</v>
      </c>
      <c r="E46" s="251">
        <v>805366</v>
      </c>
      <c r="F46" s="252">
        <v>0</v>
      </c>
      <c r="G46" s="251">
        <v>957401</v>
      </c>
      <c r="H46" s="252">
        <v>0</v>
      </c>
      <c r="I46" s="317">
        <v>837867</v>
      </c>
      <c r="J46" s="318">
        <v>0</v>
      </c>
      <c r="K46" s="317">
        <v>934849</v>
      </c>
      <c r="L46" s="318">
        <v>0</v>
      </c>
      <c r="M46" s="138">
        <v>871704</v>
      </c>
      <c r="N46" s="139">
        <v>0</v>
      </c>
      <c r="O46" s="138">
        <v>871704</v>
      </c>
      <c r="P46" s="139">
        <v>0</v>
      </c>
      <c r="Q46" s="138">
        <v>871704</v>
      </c>
      <c r="R46" s="139">
        <v>0</v>
      </c>
    </row>
    <row r="47" spans="1:18" s="41" customFormat="1" ht="16.350000000000001" customHeight="1" x14ac:dyDescent="0.25">
      <c r="A47" s="37"/>
      <c r="B47" s="38"/>
      <c r="C47" s="39" t="s">
        <v>65</v>
      </c>
      <c r="D47" s="40" t="s">
        <v>97</v>
      </c>
      <c r="E47" s="251">
        <v>926572</v>
      </c>
      <c r="F47" s="252">
        <v>0</v>
      </c>
      <c r="G47" s="251">
        <v>1121412</v>
      </c>
      <c r="H47" s="252">
        <v>0</v>
      </c>
      <c r="I47" s="317">
        <v>1015698</v>
      </c>
      <c r="J47" s="318">
        <v>0</v>
      </c>
      <c r="K47" s="317">
        <v>1097353</v>
      </c>
      <c r="L47" s="318">
        <v>0</v>
      </c>
      <c r="M47" s="138">
        <v>1039631</v>
      </c>
      <c r="N47" s="139">
        <v>0</v>
      </c>
      <c r="O47" s="138">
        <v>1039631</v>
      </c>
      <c r="P47" s="139">
        <v>0</v>
      </c>
      <c r="Q47" s="138">
        <v>1039631</v>
      </c>
      <c r="R47" s="139">
        <v>0</v>
      </c>
    </row>
    <row r="48" spans="1:18" s="41" customFormat="1" ht="16.350000000000001" customHeight="1" x14ac:dyDescent="0.25">
      <c r="A48" s="37"/>
      <c r="B48" s="38"/>
      <c r="C48" s="39" t="s">
        <v>81</v>
      </c>
      <c r="D48" s="40" t="s">
        <v>98</v>
      </c>
      <c r="E48" s="251">
        <v>823723</v>
      </c>
      <c r="F48" s="252">
        <v>0</v>
      </c>
      <c r="G48" s="251">
        <v>945488</v>
      </c>
      <c r="H48" s="252">
        <v>0</v>
      </c>
      <c r="I48" s="317">
        <v>867312</v>
      </c>
      <c r="J48" s="318">
        <v>0</v>
      </c>
      <c r="K48" s="317">
        <v>889598</v>
      </c>
      <c r="L48" s="318">
        <v>11132</v>
      </c>
      <c r="M48" s="138">
        <v>844497</v>
      </c>
      <c r="N48" s="139">
        <v>0</v>
      </c>
      <c r="O48" s="138">
        <v>844497</v>
      </c>
      <c r="P48" s="139">
        <v>0</v>
      </c>
      <c r="Q48" s="138">
        <v>844497</v>
      </c>
      <c r="R48" s="139">
        <v>0</v>
      </c>
    </row>
    <row r="49" spans="1:18" s="41" customFormat="1" ht="16.350000000000001" customHeight="1" x14ac:dyDescent="0.25">
      <c r="A49" s="37"/>
      <c r="B49" s="38"/>
      <c r="C49" s="39" t="s">
        <v>88</v>
      </c>
      <c r="D49" s="40" t="s">
        <v>99</v>
      </c>
      <c r="E49" s="251">
        <v>890219</v>
      </c>
      <c r="F49" s="252">
        <v>0</v>
      </c>
      <c r="G49" s="251">
        <v>976542</v>
      </c>
      <c r="H49" s="252">
        <v>0</v>
      </c>
      <c r="I49" s="317">
        <v>868337</v>
      </c>
      <c r="J49" s="318">
        <v>0</v>
      </c>
      <c r="K49" s="317">
        <v>971677</v>
      </c>
      <c r="L49" s="318">
        <v>0</v>
      </c>
      <c r="M49" s="138">
        <v>920000</v>
      </c>
      <c r="N49" s="139">
        <v>0</v>
      </c>
      <c r="O49" s="138">
        <v>920000</v>
      </c>
      <c r="P49" s="139">
        <v>0</v>
      </c>
      <c r="Q49" s="138">
        <v>920000</v>
      </c>
      <c r="R49" s="139">
        <v>0</v>
      </c>
    </row>
    <row r="50" spans="1:18" s="41" customFormat="1" ht="16.350000000000001" customHeight="1" x14ac:dyDescent="0.25">
      <c r="A50" s="37"/>
      <c r="B50" s="38"/>
      <c r="C50" s="39" t="s">
        <v>100</v>
      </c>
      <c r="D50" s="40" t="s">
        <v>101</v>
      </c>
      <c r="E50" s="251">
        <v>821290</v>
      </c>
      <c r="F50" s="252">
        <v>0</v>
      </c>
      <c r="G50" s="251">
        <v>989739</v>
      </c>
      <c r="H50" s="252">
        <v>0</v>
      </c>
      <c r="I50" s="317">
        <v>881047</v>
      </c>
      <c r="J50" s="318">
        <v>0</v>
      </c>
      <c r="K50" s="317">
        <v>919449</v>
      </c>
      <c r="L50" s="318">
        <v>0</v>
      </c>
      <c r="M50" s="138">
        <v>857210</v>
      </c>
      <c r="N50" s="139">
        <v>0</v>
      </c>
      <c r="O50" s="138">
        <v>857210</v>
      </c>
      <c r="P50" s="139">
        <v>0</v>
      </c>
      <c r="Q50" s="138">
        <v>857210</v>
      </c>
      <c r="R50" s="139">
        <v>0</v>
      </c>
    </row>
    <row r="51" spans="1:18" s="41" customFormat="1" ht="16.350000000000001" customHeight="1" x14ac:dyDescent="0.25">
      <c r="A51" s="37"/>
      <c r="B51" s="38"/>
      <c r="C51" s="39" t="s">
        <v>102</v>
      </c>
      <c r="D51" s="40" t="s">
        <v>103</v>
      </c>
      <c r="E51" s="251">
        <v>583399</v>
      </c>
      <c r="F51" s="252">
        <v>0</v>
      </c>
      <c r="G51" s="251">
        <v>774019</v>
      </c>
      <c r="H51" s="252">
        <v>0</v>
      </c>
      <c r="I51" s="317">
        <v>616716</v>
      </c>
      <c r="J51" s="318">
        <v>0</v>
      </c>
      <c r="K51" s="317">
        <v>726301</v>
      </c>
      <c r="L51" s="318">
        <v>0</v>
      </c>
      <c r="M51" s="138">
        <v>641703</v>
      </c>
      <c r="N51" s="139">
        <v>0</v>
      </c>
      <c r="O51" s="138">
        <v>641703</v>
      </c>
      <c r="P51" s="139">
        <v>0</v>
      </c>
      <c r="Q51" s="138">
        <v>641703</v>
      </c>
      <c r="R51" s="139">
        <v>0</v>
      </c>
    </row>
    <row r="52" spans="1:18" s="41" customFormat="1" ht="16.350000000000001" customHeight="1" x14ac:dyDescent="0.25">
      <c r="A52" s="37"/>
      <c r="B52" s="38"/>
      <c r="C52" s="39" t="s">
        <v>104</v>
      </c>
      <c r="D52" s="40" t="s">
        <v>105</v>
      </c>
      <c r="E52" s="251">
        <v>1132133</v>
      </c>
      <c r="F52" s="252">
        <v>0</v>
      </c>
      <c r="G52" s="251">
        <v>1330534</v>
      </c>
      <c r="H52" s="252">
        <v>0</v>
      </c>
      <c r="I52" s="317">
        <v>1218121</v>
      </c>
      <c r="J52" s="318">
        <v>0</v>
      </c>
      <c r="K52" s="317">
        <v>1237609</v>
      </c>
      <c r="L52" s="318">
        <v>5600</v>
      </c>
      <c r="M52" s="138">
        <v>1157000</v>
      </c>
      <c r="N52" s="139">
        <v>0</v>
      </c>
      <c r="O52" s="138">
        <v>1157000</v>
      </c>
      <c r="P52" s="139">
        <v>0</v>
      </c>
      <c r="Q52" s="138">
        <v>1157000</v>
      </c>
      <c r="R52" s="139">
        <v>0</v>
      </c>
    </row>
    <row r="53" spans="1:18" s="41" customFormat="1" ht="16.350000000000001" customHeight="1" x14ac:dyDescent="0.25">
      <c r="A53" s="37"/>
      <c r="B53" s="38"/>
      <c r="C53" s="39" t="s">
        <v>106</v>
      </c>
      <c r="D53" s="40" t="s">
        <v>107</v>
      </c>
      <c r="E53" s="251">
        <v>698303</v>
      </c>
      <c r="F53" s="252">
        <v>0</v>
      </c>
      <c r="G53" s="251">
        <v>907032</v>
      </c>
      <c r="H53" s="252">
        <v>0</v>
      </c>
      <c r="I53" s="317">
        <v>747316</v>
      </c>
      <c r="J53" s="318">
        <v>0</v>
      </c>
      <c r="K53" s="317">
        <v>880178</v>
      </c>
      <c r="L53" s="318">
        <v>11000</v>
      </c>
      <c r="M53" s="138">
        <v>795000</v>
      </c>
      <c r="N53" s="139">
        <v>0</v>
      </c>
      <c r="O53" s="138">
        <v>795000</v>
      </c>
      <c r="P53" s="139">
        <v>0</v>
      </c>
      <c r="Q53" s="138">
        <v>795000</v>
      </c>
      <c r="R53" s="139">
        <v>0</v>
      </c>
    </row>
    <row r="54" spans="1:18" s="41" customFormat="1" ht="16.350000000000001" customHeight="1" x14ac:dyDescent="0.25">
      <c r="A54" s="37"/>
      <c r="B54" s="38"/>
      <c r="C54" s="39" t="s">
        <v>108</v>
      </c>
      <c r="D54" s="40" t="s">
        <v>109</v>
      </c>
      <c r="E54" s="251">
        <v>1091063</v>
      </c>
      <c r="F54" s="252">
        <v>0</v>
      </c>
      <c r="G54" s="251">
        <v>1269066</v>
      </c>
      <c r="H54" s="252">
        <v>0</v>
      </c>
      <c r="I54" s="317">
        <v>1159902</v>
      </c>
      <c r="J54" s="318">
        <v>0</v>
      </c>
      <c r="K54" s="317">
        <v>1200027</v>
      </c>
      <c r="L54" s="318">
        <v>15000</v>
      </c>
      <c r="M54" s="138">
        <v>1137905</v>
      </c>
      <c r="N54" s="139">
        <v>0</v>
      </c>
      <c r="O54" s="138">
        <v>1137905</v>
      </c>
      <c r="P54" s="139">
        <v>0</v>
      </c>
      <c r="Q54" s="138">
        <v>1137905</v>
      </c>
      <c r="R54" s="139">
        <v>0</v>
      </c>
    </row>
    <row r="55" spans="1:18" s="41" customFormat="1" ht="16.350000000000001" customHeight="1" x14ac:dyDescent="0.25">
      <c r="A55" s="37"/>
      <c r="B55" s="38"/>
      <c r="C55" s="39" t="s">
        <v>110</v>
      </c>
      <c r="D55" s="40" t="s">
        <v>111</v>
      </c>
      <c r="E55" s="251">
        <v>1224764</v>
      </c>
      <c r="F55" s="252">
        <v>0</v>
      </c>
      <c r="G55" s="251">
        <v>1412008</v>
      </c>
      <c r="H55" s="252">
        <v>0</v>
      </c>
      <c r="I55" s="317">
        <v>1275553</v>
      </c>
      <c r="J55" s="318">
        <v>0</v>
      </c>
      <c r="K55" s="317">
        <v>1357112</v>
      </c>
      <c r="L55" s="318">
        <v>0</v>
      </c>
      <c r="M55" s="138">
        <v>1290000</v>
      </c>
      <c r="N55" s="139">
        <v>0</v>
      </c>
      <c r="O55" s="138">
        <v>1290000</v>
      </c>
      <c r="P55" s="139">
        <v>0</v>
      </c>
      <c r="Q55" s="138">
        <v>1290000</v>
      </c>
      <c r="R55" s="139">
        <v>0</v>
      </c>
    </row>
    <row r="56" spans="1:18" s="41" customFormat="1" ht="16.350000000000001" customHeight="1" x14ac:dyDescent="0.25">
      <c r="A56" s="37"/>
      <c r="B56" s="38">
        <v>3</v>
      </c>
      <c r="C56" s="39"/>
      <c r="D56" s="40" t="s">
        <v>112</v>
      </c>
      <c r="E56" s="251"/>
      <c r="F56" s="252"/>
      <c r="G56" s="251"/>
      <c r="H56" s="252"/>
      <c r="I56" s="317"/>
      <c r="J56" s="318"/>
      <c r="K56" s="317"/>
      <c r="L56" s="318"/>
      <c r="M56" s="138"/>
      <c r="N56" s="139"/>
      <c r="O56" s="138"/>
      <c r="P56" s="139"/>
      <c r="Q56" s="138"/>
      <c r="R56" s="139"/>
    </row>
    <row r="57" spans="1:18" s="41" customFormat="1" ht="16.350000000000001" customHeight="1" x14ac:dyDescent="0.25">
      <c r="A57" s="37"/>
      <c r="B57" s="38"/>
      <c r="C57" s="39" t="s">
        <v>58</v>
      </c>
      <c r="D57" s="40" t="s">
        <v>113</v>
      </c>
      <c r="E57" s="251">
        <v>205993</v>
      </c>
      <c r="F57" s="252">
        <v>305083</v>
      </c>
      <c r="G57" s="251">
        <v>187050</v>
      </c>
      <c r="H57" s="252">
        <v>865279</v>
      </c>
      <c r="I57" s="317">
        <v>444650</v>
      </c>
      <c r="J57" s="318">
        <v>1676980</v>
      </c>
      <c r="K57" s="317">
        <v>432041</v>
      </c>
      <c r="L57" s="318">
        <v>1994068</v>
      </c>
      <c r="M57" s="138">
        <v>339400</v>
      </c>
      <c r="N57" s="139">
        <v>1115546</v>
      </c>
      <c r="O57" s="138">
        <v>330000</v>
      </c>
      <c r="P57" s="139">
        <v>515000</v>
      </c>
      <c r="Q57" s="138">
        <v>365000</v>
      </c>
      <c r="R57" s="139">
        <v>755000</v>
      </c>
    </row>
    <row r="58" spans="1:18" s="41" customFormat="1" ht="16.350000000000001" customHeight="1" x14ac:dyDescent="0.25">
      <c r="A58" s="37"/>
      <c r="B58" s="38"/>
      <c r="C58" s="39" t="s">
        <v>63</v>
      </c>
      <c r="D58" s="40" t="s">
        <v>114</v>
      </c>
      <c r="E58" s="251">
        <v>0</v>
      </c>
      <c r="F58" s="252">
        <v>0</v>
      </c>
      <c r="G58" s="251">
        <v>0</v>
      </c>
      <c r="H58" s="252">
        <v>0</v>
      </c>
      <c r="I58" s="317">
        <v>0</v>
      </c>
      <c r="J58" s="318">
        <v>891074</v>
      </c>
      <c r="K58" s="317">
        <v>0</v>
      </c>
      <c r="L58" s="318">
        <v>1131074</v>
      </c>
      <c r="M58" s="138">
        <v>0</v>
      </c>
      <c r="N58" s="139">
        <v>997000</v>
      </c>
      <c r="O58" s="138">
        <v>0</v>
      </c>
      <c r="P58" s="139">
        <v>200000</v>
      </c>
      <c r="Q58" s="138">
        <v>0</v>
      </c>
      <c r="R58" s="139">
        <v>90000</v>
      </c>
    </row>
    <row r="59" spans="1:18" s="41" customFormat="1" ht="16.350000000000001" customHeight="1" x14ac:dyDescent="0.25">
      <c r="A59" s="37"/>
      <c r="B59" s="38">
        <v>4</v>
      </c>
      <c r="C59" s="39"/>
      <c r="D59" s="40" t="s">
        <v>115</v>
      </c>
      <c r="E59" s="251">
        <v>36117</v>
      </c>
      <c r="F59" s="252">
        <v>0</v>
      </c>
      <c r="G59" s="251">
        <v>38578</v>
      </c>
      <c r="H59" s="252">
        <v>0</v>
      </c>
      <c r="I59" s="317">
        <v>297831</v>
      </c>
      <c r="J59" s="318">
        <v>0</v>
      </c>
      <c r="K59" s="317">
        <v>174335</v>
      </c>
      <c r="L59" s="318">
        <v>0</v>
      </c>
      <c r="M59" s="138">
        <v>325831</v>
      </c>
      <c r="N59" s="139">
        <v>0</v>
      </c>
      <c r="O59" s="138">
        <v>325831</v>
      </c>
      <c r="P59" s="139">
        <v>0</v>
      </c>
      <c r="Q59" s="138">
        <v>325831</v>
      </c>
      <c r="R59" s="139">
        <v>0</v>
      </c>
    </row>
    <row r="60" spans="1:18" ht="16.350000000000001" customHeight="1" x14ac:dyDescent="0.25">
      <c r="A60" s="37"/>
      <c r="B60" s="38">
        <v>5</v>
      </c>
      <c r="C60" s="39"/>
      <c r="D60" s="40" t="s">
        <v>116</v>
      </c>
      <c r="E60" s="251">
        <v>1859777</v>
      </c>
      <c r="F60" s="252">
        <v>0</v>
      </c>
      <c r="G60" s="251">
        <v>2350833.62</v>
      </c>
      <c r="H60" s="252">
        <v>0</v>
      </c>
      <c r="I60" s="317">
        <v>2280470</v>
      </c>
      <c r="J60" s="318">
        <v>0</v>
      </c>
      <c r="K60" s="317">
        <v>2403966</v>
      </c>
      <c r="L60" s="318">
        <v>0</v>
      </c>
      <c r="M60" s="138">
        <v>2388649</v>
      </c>
      <c r="N60" s="139">
        <v>0</v>
      </c>
      <c r="O60" s="138">
        <v>2388649</v>
      </c>
      <c r="P60" s="139">
        <v>0</v>
      </c>
      <c r="Q60" s="138">
        <v>2388649</v>
      </c>
      <c r="R60" s="139">
        <v>0</v>
      </c>
    </row>
    <row r="61" spans="1:18" ht="16.350000000000001" customHeight="1" x14ac:dyDescent="0.25">
      <c r="A61" s="37"/>
      <c r="B61" s="38">
        <v>6</v>
      </c>
      <c r="C61" s="39"/>
      <c r="D61" s="40" t="s">
        <v>117</v>
      </c>
      <c r="E61" s="251">
        <v>2239359</v>
      </c>
      <c r="F61" s="252">
        <v>24981</v>
      </c>
      <c r="G61" s="251">
        <v>2105385</v>
      </c>
      <c r="H61" s="252">
        <v>0</v>
      </c>
      <c r="I61" s="317">
        <v>2576780</v>
      </c>
      <c r="J61" s="318">
        <v>0</v>
      </c>
      <c r="K61" s="317">
        <v>2585687</v>
      </c>
      <c r="L61" s="318">
        <v>0</v>
      </c>
      <c r="M61" s="138">
        <v>2491959</v>
      </c>
      <c r="N61" s="139">
        <v>0</v>
      </c>
      <c r="O61" s="138">
        <v>2491959</v>
      </c>
      <c r="P61" s="139">
        <v>0</v>
      </c>
      <c r="Q61" s="138">
        <v>2491959</v>
      </c>
      <c r="R61" s="139">
        <v>0</v>
      </c>
    </row>
    <row r="62" spans="1:18" ht="16.350000000000001" customHeight="1" x14ac:dyDescent="0.25">
      <c r="A62" s="37"/>
      <c r="B62" s="38">
        <v>7</v>
      </c>
      <c r="C62" s="39"/>
      <c r="D62" s="40" t="s">
        <v>118</v>
      </c>
      <c r="E62" s="251">
        <v>4137</v>
      </c>
      <c r="F62" s="252">
        <v>0</v>
      </c>
      <c r="G62" s="251">
        <v>4353</v>
      </c>
      <c r="H62" s="252">
        <v>0</v>
      </c>
      <c r="I62" s="317">
        <v>3750</v>
      </c>
      <c r="J62" s="318">
        <v>0</v>
      </c>
      <c r="K62" s="317">
        <v>3750</v>
      </c>
      <c r="L62" s="318">
        <v>0</v>
      </c>
      <c r="M62" s="138">
        <v>4340</v>
      </c>
      <c r="N62" s="139">
        <v>0</v>
      </c>
      <c r="O62" s="138">
        <v>4340</v>
      </c>
      <c r="P62" s="139">
        <v>0</v>
      </c>
      <c r="Q62" s="138">
        <v>4340</v>
      </c>
      <c r="R62" s="139">
        <v>0</v>
      </c>
    </row>
    <row r="63" spans="1:18" s="62" customFormat="1" ht="16.350000000000001" customHeight="1" x14ac:dyDescent="0.25">
      <c r="A63" s="37"/>
      <c r="B63" s="38">
        <v>8</v>
      </c>
      <c r="C63" s="39"/>
      <c r="D63" s="61" t="s">
        <v>119</v>
      </c>
      <c r="E63" s="251">
        <v>11741</v>
      </c>
      <c r="F63" s="252">
        <v>0</v>
      </c>
      <c r="G63" s="251">
        <v>4533</v>
      </c>
      <c r="H63" s="252">
        <v>0</v>
      </c>
      <c r="I63" s="317">
        <v>12000</v>
      </c>
      <c r="J63" s="318">
        <v>0</v>
      </c>
      <c r="K63" s="317">
        <v>12000</v>
      </c>
      <c r="L63" s="318">
        <v>0</v>
      </c>
      <c r="M63" s="138">
        <v>17730</v>
      </c>
      <c r="N63" s="139">
        <v>0</v>
      </c>
      <c r="O63" s="138">
        <v>17730</v>
      </c>
      <c r="P63" s="139">
        <v>0</v>
      </c>
      <c r="Q63" s="138">
        <v>17730</v>
      </c>
      <c r="R63" s="139">
        <v>0</v>
      </c>
    </row>
    <row r="64" spans="1:18" ht="16.5" customHeight="1" x14ac:dyDescent="0.25">
      <c r="A64" s="43" t="s">
        <v>88</v>
      </c>
      <c r="B64" s="44"/>
      <c r="C64" s="45"/>
      <c r="D64" s="46" t="s">
        <v>120</v>
      </c>
      <c r="E64" s="270">
        <f t="shared" ref="E64" si="22">SUM(E42:E63)</f>
        <v>22097355</v>
      </c>
      <c r="F64" s="271">
        <f t="shared" ref="F64" si="23">SUM(F41:F63)</f>
        <v>381772</v>
      </c>
      <c r="G64" s="129">
        <f t="shared" ref="G64" si="24">SUM(G42:G63)</f>
        <v>25101613.620000001</v>
      </c>
      <c r="H64" s="130">
        <f t="shared" ref="H64" si="25">SUM(H41:H63)</f>
        <v>898179</v>
      </c>
      <c r="I64" s="129">
        <f t="shared" ref="I64" si="26">SUM(I42:I63)</f>
        <v>25622504</v>
      </c>
      <c r="J64" s="130">
        <f t="shared" ref="J64" si="27">SUM(J41:J63)</f>
        <v>2600054</v>
      </c>
      <c r="K64" s="129">
        <f t="shared" ref="K64" si="28">SUM(K42:K63)</f>
        <v>26537755</v>
      </c>
      <c r="L64" s="130">
        <f t="shared" ref="L64" si="29">SUM(L41:L63)</f>
        <v>3199874</v>
      </c>
      <c r="M64" s="129">
        <f t="shared" ref="M64" si="30">SUM(M42:M63)</f>
        <v>26698333</v>
      </c>
      <c r="N64" s="130">
        <f t="shared" ref="N64" si="31">SUM(N41:N63)</f>
        <v>2112546</v>
      </c>
      <c r="O64" s="129">
        <f t="shared" ref="O64" si="32">SUM(O42:O63)</f>
        <v>26688933</v>
      </c>
      <c r="P64" s="130">
        <f t="shared" ref="P64" si="33">SUM(P41:P63)</f>
        <v>715000</v>
      </c>
      <c r="Q64" s="129">
        <f t="shared" ref="Q64" si="34">SUM(Q42:Q63)</f>
        <v>26823933</v>
      </c>
      <c r="R64" s="130">
        <f t="shared" ref="R64" si="35">SUM(R41:R63)</f>
        <v>845000</v>
      </c>
    </row>
    <row r="65" spans="1:18" ht="16.5" customHeight="1" x14ac:dyDescent="0.25">
      <c r="A65" s="47" t="s">
        <v>100</v>
      </c>
      <c r="B65" s="48"/>
      <c r="C65" s="49"/>
      <c r="D65" s="50" t="s">
        <v>121</v>
      </c>
      <c r="E65" s="255"/>
      <c r="F65" s="256"/>
      <c r="G65" s="131"/>
      <c r="H65" s="132"/>
      <c r="I65" s="131"/>
      <c r="J65" s="132"/>
      <c r="K65" s="131"/>
      <c r="L65" s="132"/>
      <c r="M65" s="131"/>
      <c r="N65" s="132"/>
      <c r="O65" s="131"/>
      <c r="P65" s="132"/>
      <c r="Q65" s="131"/>
      <c r="R65" s="132"/>
    </row>
    <row r="66" spans="1:18" ht="16.5" customHeight="1" x14ac:dyDescent="0.25">
      <c r="A66" s="37"/>
      <c r="B66" s="38">
        <v>1</v>
      </c>
      <c r="C66" s="39"/>
      <c r="D66" s="40" t="s">
        <v>122</v>
      </c>
      <c r="E66" s="251">
        <v>680656</v>
      </c>
      <c r="F66" s="252">
        <v>22078</v>
      </c>
      <c r="G66" s="251">
        <v>674361</v>
      </c>
      <c r="H66" s="252">
        <v>0</v>
      </c>
      <c r="I66" s="317">
        <v>690000</v>
      </c>
      <c r="J66" s="318">
        <v>25000</v>
      </c>
      <c r="K66" s="317">
        <v>722500</v>
      </c>
      <c r="L66" s="318">
        <v>55000</v>
      </c>
      <c r="M66" s="138">
        <v>698275</v>
      </c>
      <c r="N66" s="139">
        <v>69062</v>
      </c>
      <c r="O66" s="138">
        <v>718275</v>
      </c>
      <c r="P66" s="139">
        <v>0</v>
      </c>
      <c r="Q66" s="138">
        <v>718275</v>
      </c>
      <c r="R66" s="139">
        <v>0</v>
      </c>
    </row>
    <row r="67" spans="1:18" ht="16.5" customHeight="1" x14ac:dyDescent="0.25">
      <c r="A67" s="37"/>
      <c r="B67" s="38">
        <v>2</v>
      </c>
      <c r="C67" s="39"/>
      <c r="D67" s="40" t="s">
        <v>123</v>
      </c>
      <c r="E67" s="251">
        <v>1411035</v>
      </c>
      <c r="F67" s="252">
        <v>0</v>
      </c>
      <c r="G67" s="251">
        <v>1555229</v>
      </c>
      <c r="H67" s="252">
        <v>24966</v>
      </c>
      <c r="I67" s="317">
        <v>1389000</v>
      </c>
      <c r="J67" s="318">
        <v>210000</v>
      </c>
      <c r="K67" s="317">
        <v>1411082</v>
      </c>
      <c r="L67" s="318">
        <v>310108</v>
      </c>
      <c r="M67" s="138">
        <v>1389320</v>
      </c>
      <c r="N67" s="139">
        <v>26000</v>
      </c>
      <c r="O67" s="138">
        <v>1409320</v>
      </c>
      <c r="P67" s="139">
        <v>100000</v>
      </c>
      <c r="Q67" s="138">
        <v>1409320</v>
      </c>
      <c r="R67" s="139">
        <v>150000</v>
      </c>
    </row>
    <row r="68" spans="1:18" s="41" customFormat="1" ht="16.5" customHeight="1" x14ac:dyDescent="0.25">
      <c r="A68" s="37"/>
      <c r="B68" s="38">
        <v>3</v>
      </c>
      <c r="C68" s="39"/>
      <c r="D68" s="40" t="s">
        <v>124</v>
      </c>
      <c r="E68" s="251">
        <v>254284</v>
      </c>
      <c r="F68" s="252">
        <v>0</v>
      </c>
      <c r="G68" s="251">
        <v>118535</v>
      </c>
      <c r="H68" s="252">
        <v>0</v>
      </c>
      <c r="I68" s="317">
        <v>190100</v>
      </c>
      <c r="J68" s="318">
        <v>0</v>
      </c>
      <c r="K68" s="317">
        <v>193600</v>
      </c>
      <c r="L68" s="318">
        <v>7000</v>
      </c>
      <c r="M68" s="138">
        <v>209400</v>
      </c>
      <c r="N68" s="139">
        <v>0</v>
      </c>
      <c r="O68" s="138">
        <v>214000</v>
      </c>
      <c r="P68" s="139">
        <v>0</v>
      </c>
      <c r="Q68" s="138">
        <v>234000</v>
      </c>
      <c r="R68" s="139">
        <v>0</v>
      </c>
    </row>
    <row r="69" spans="1:18" s="41" customFormat="1" ht="16.5" customHeight="1" x14ac:dyDescent="0.25">
      <c r="A69" s="37"/>
      <c r="B69" s="38">
        <v>4</v>
      </c>
      <c r="C69" s="39"/>
      <c r="D69" s="40" t="s">
        <v>125</v>
      </c>
      <c r="E69" s="251"/>
      <c r="F69" s="252"/>
      <c r="G69" s="251"/>
      <c r="H69" s="252"/>
      <c r="I69" s="317"/>
      <c r="J69" s="318"/>
      <c r="K69" s="317"/>
      <c r="L69" s="318"/>
      <c r="M69" s="138"/>
      <c r="N69" s="139"/>
      <c r="O69" s="138"/>
      <c r="P69" s="139"/>
      <c r="Q69" s="138"/>
      <c r="R69" s="139"/>
    </row>
    <row r="70" spans="1:18" ht="16.5" customHeight="1" x14ac:dyDescent="0.25">
      <c r="A70" s="37"/>
      <c r="B70" s="38"/>
      <c r="C70" s="39" t="s">
        <v>58</v>
      </c>
      <c r="D70" s="40" t="s">
        <v>126</v>
      </c>
      <c r="E70" s="251">
        <v>16717</v>
      </c>
      <c r="F70" s="252">
        <v>0</v>
      </c>
      <c r="G70" s="251">
        <v>1177</v>
      </c>
      <c r="H70" s="252">
        <v>0</v>
      </c>
      <c r="I70" s="317">
        <v>25000</v>
      </c>
      <c r="J70" s="318">
        <v>0</v>
      </c>
      <c r="K70" s="317">
        <v>21500</v>
      </c>
      <c r="L70" s="318">
        <v>0</v>
      </c>
      <c r="M70" s="138">
        <v>25000</v>
      </c>
      <c r="N70" s="139">
        <v>0</v>
      </c>
      <c r="O70" s="138">
        <v>25000</v>
      </c>
      <c r="P70" s="139">
        <v>0</v>
      </c>
      <c r="Q70" s="138">
        <v>25000</v>
      </c>
      <c r="R70" s="139">
        <v>0</v>
      </c>
    </row>
    <row r="71" spans="1:18" ht="16.5" customHeight="1" x14ac:dyDescent="0.25">
      <c r="A71" s="37"/>
      <c r="B71" s="38"/>
      <c r="C71" s="39" t="s">
        <v>63</v>
      </c>
      <c r="D71" s="40" t="s">
        <v>235</v>
      </c>
      <c r="E71" s="251">
        <v>215802</v>
      </c>
      <c r="F71" s="252">
        <v>163534</v>
      </c>
      <c r="G71" s="251">
        <v>353739</v>
      </c>
      <c r="H71" s="252">
        <v>0</v>
      </c>
      <c r="I71" s="317">
        <v>10000</v>
      </c>
      <c r="J71" s="318">
        <v>215000</v>
      </c>
      <c r="K71" s="317">
        <v>10000</v>
      </c>
      <c r="L71" s="318">
        <v>332000</v>
      </c>
      <c r="M71" s="138">
        <v>8500</v>
      </c>
      <c r="N71" s="139">
        <v>467000</v>
      </c>
      <c r="O71" s="138">
        <v>3500</v>
      </c>
      <c r="P71" s="139">
        <v>367500</v>
      </c>
      <c r="Q71" s="138">
        <v>3500</v>
      </c>
      <c r="R71" s="139">
        <v>367500</v>
      </c>
    </row>
    <row r="72" spans="1:18" ht="16.5" customHeight="1" x14ac:dyDescent="0.25">
      <c r="A72" s="156"/>
      <c r="B72" s="157"/>
      <c r="C72" s="158" t="s">
        <v>65</v>
      </c>
      <c r="D72" s="159" t="s">
        <v>236</v>
      </c>
      <c r="E72" s="272"/>
      <c r="F72" s="273"/>
      <c r="G72" s="304"/>
      <c r="H72" s="305"/>
      <c r="I72" s="321">
        <v>211000</v>
      </c>
      <c r="J72" s="322">
        <v>0</v>
      </c>
      <c r="K72" s="321">
        <v>221000</v>
      </c>
      <c r="L72" s="322">
        <v>0</v>
      </c>
      <c r="M72" s="160">
        <v>211000</v>
      </c>
      <c r="N72" s="161">
        <v>0</v>
      </c>
      <c r="O72" s="160">
        <v>211000</v>
      </c>
      <c r="P72" s="161">
        <v>0</v>
      </c>
      <c r="Q72" s="160">
        <v>211000</v>
      </c>
      <c r="R72" s="161">
        <v>0</v>
      </c>
    </row>
    <row r="73" spans="1:18" ht="16.5" customHeight="1" thickBot="1" x14ac:dyDescent="0.3">
      <c r="A73" s="63" t="s">
        <v>100</v>
      </c>
      <c r="B73" s="64"/>
      <c r="C73" s="65"/>
      <c r="D73" s="53" t="s">
        <v>127</v>
      </c>
      <c r="E73" s="274">
        <f>SUM(E66:E72)</f>
        <v>2578494</v>
      </c>
      <c r="F73" s="275">
        <f>SUM(F66:F72)</f>
        <v>185612</v>
      </c>
      <c r="G73" s="306">
        <f>SUM(G66:G72)</f>
        <v>2703041</v>
      </c>
      <c r="H73" s="307">
        <f>SUM(H66:H72)</f>
        <v>24966</v>
      </c>
      <c r="I73" s="140">
        <f t="shared" ref="I73:J73" si="36">SUM(I66:I72)</f>
        <v>2515100</v>
      </c>
      <c r="J73" s="141">
        <f t="shared" si="36"/>
        <v>450000</v>
      </c>
      <c r="K73" s="140">
        <f t="shared" ref="K73:L73" si="37">SUM(K66:K72)</f>
        <v>2579682</v>
      </c>
      <c r="L73" s="141">
        <f t="shared" si="37"/>
        <v>704108</v>
      </c>
      <c r="M73" s="140">
        <f t="shared" ref="M73:N73" si="38">SUM(M66:M72)</f>
        <v>2541495</v>
      </c>
      <c r="N73" s="141">
        <f t="shared" si="38"/>
        <v>562062</v>
      </c>
      <c r="O73" s="140">
        <f t="shared" ref="O73:R73" si="39">SUM(O66:O72)</f>
        <v>2581095</v>
      </c>
      <c r="P73" s="141">
        <f t="shared" si="39"/>
        <v>467500</v>
      </c>
      <c r="Q73" s="140">
        <f t="shared" si="39"/>
        <v>2601095</v>
      </c>
      <c r="R73" s="141">
        <f t="shared" si="39"/>
        <v>517500</v>
      </c>
    </row>
    <row r="74" spans="1:18" s="41" customFormat="1" ht="6" customHeight="1" x14ac:dyDescent="0.25">
      <c r="A74" s="54"/>
      <c r="B74" s="55"/>
      <c r="C74" s="54"/>
      <c r="D74" s="56"/>
      <c r="E74" s="56"/>
      <c r="F74" s="56"/>
      <c r="G74" s="56"/>
      <c r="H74" s="56"/>
      <c r="I74" s="172"/>
      <c r="J74" s="172"/>
      <c r="K74" s="172"/>
      <c r="L74" s="172"/>
      <c r="M74" s="172"/>
      <c r="N74" s="172"/>
      <c r="O74" s="172"/>
      <c r="P74" s="172"/>
      <c r="Q74" s="172"/>
      <c r="R74" s="172"/>
    </row>
    <row r="75" spans="1:18" ht="24" customHeight="1" x14ac:dyDescent="0.35">
      <c r="A75" s="553" t="s">
        <v>252</v>
      </c>
      <c r="B75" s="553"/>
      <c r="C75" s="553"/>
      <c r="D75" s="553"/>
      <c r="E75" s="553"/>
      <c r="F75" s="553"/>
      <c r="G75" s="553"/>
      <c r="H75" s="553"/>
      <c r="I75" s="553"/>
      <c r="J75" s="553"/>
      <c r="K75" s="553"/>
      <c r="L75" s="553"/>
      <c r="M75" s="553"/>
      <c r="N75" s="553"/>
      <c r="O75" s="553"/>
      <c r="P75" s="553"/>
      <c r="Q75" s="553"/>
      <c r="R75" s="553"/>
    </row>
    <row r="76" spans="1:18" ht="30.75" customHeight="1" thickBot="1" x14ac:dyDescent="0.3">
      <c r="A76" s="66"/>
      <c r="B76" s="67"/>
      <c r="C76" s="66"/>
      <c r="D76" s="68"/>
      <c r="E76" s="56"/>
      <c r="F76" s="56"/>
      <c r="G76" s="56"/>
      <c r="H76" s="56"/>
      <c r="I76" s="58"/>
      <c r="J76" s="162"/>
      <c r="K76" s="358"/>
      <c r="L76" s="358"/>
      <c r="M76" s="58"/>
      <c r="N76" s="162"/>
      <c r="O76" s="58"/>
      <c r="P76" s="162"/>
      <c r="Q76" s="58"/>
      <c r="R76" s="503" t="s">
        <v>391</v>
      </c>
    </row>
    <row r="77" spans="1:18" ht="33" customHeight="1" thickBot="1" x14ac:dyDescent="0.25">
      <c r="A77" s="557" t="s">
        <v>54</v>
      </c>
      <c r="B77" s="558"/>
      <c r="C77" s="559"/>
      <c r="D77" s="563" t="s">
        <v>55</v>
      </c>
      <c r="E77" s="548" t="s">
        <v>280</v>
      </c>
      <c r="F77" s="549"/>
      <c r="G77" s="548" t="s">
        <v>283</v>
      </c>
      <c r="H77" s="549"/>
      <c r="I77" s="548" t="s">
        <v>242</v>
      </c>
      <c r="J77" s="549"/>
      <c r="K77" s="548" t="s">
        <v>383</v>
      </c>
      <c r="L77" s="549"/>
      <c r="M77" s="548" t="s">
        <v>287</v>
      </c>
      <c r="N77" s="549"/>
      <c r="O77" s="548" t="s">
        <v>266</v>
      </c>
      <c r="P77" s="549"/>
      <c r="Q77" s="548" t="s">
        <v>288</v>
      </c>
      <c r="R77" s="549"/>
    </row>
    <row r="78" spans="1:18" ht="26.25" customHeight="1" thickBot="1" x14ac:dyDescent="0.25">
      <c r="A78" s="560"/>
      <c r="B78" s="561"/>
      <c r="C78" s="562"/>
      <c r="D78" s="564"/>
      <c r="E78" s="29" t="s">
        <v>56</v>
      </c>
      <c r="F78" s="30" t="s">
        <v>57</v>
      </c>
      <c r="G78" s="253" t="s">
        <v>56</v>
      </c>
      <c r="H78" s="30" t="s">
        <v>57</v>
      </c>
      <c r="I78" s="29" t="s">
        <v>56</v>
      </c>
      <c r="J78" s="30" t="s">
        <v>57</v>
      </c>
      <c r="K78" s="29" t="s">
        <v>56</v>
      </c>
      <c r="L78" s="30" t="s">
        <v>57</v>
      </c>
      <c r="M78" s="29" t="s">
        <v>56</v>
      </c>
      <c r="N78" s="30" t="s">
        <v>57</v>
      </c>
      <c r="O78" s="29" t="s">
        <v>56</v>
      </c>
      <c r="P78" s="30" t="s">
        <v>57</v>
      </c>
      <c r="Q78" s="29" t="s">
        <v>56</v>
      </c>
      <c r="R78" s="30" t="s">
        <v>57</v>
      </c>
    </row>
    <row r="79" spans="1:18" ht="16.5" customHeight="1" x14ac:dyDescent="0.25">
      <c r="A79" s="31" t="s">
        <v>102</v>
      </c>
      <c r="B79" s="32"/>
      <c r="C79" s="33"/>
      <c r="D79" s="34" t="s">
        <v>128</v>
      </c>
      <c r="E79" s="59"/>
      <c r="F79" s="60"/>
      <c r="G79" s="35"/>
      <c r="H79" s="36"/>
      <c r="I79" s="35"/>
      <c r="J79" s="36"/>
      <c r="K79" s="35"/>
      <c r="L79" s="36"/>
      <c r="M79" s="35"/>
      <c r="N79" s="36"/>
      <c r="O79" s="35"/>
      <c r="P79" s="36"/>
      <c r="Q79" s="35"/>
      <c r="R79" s="36"/>
    </row>
    <row r="80" spans="1:18" s="51" customFormat="1" ht="16.149999999999999" customHeight="1" x14ac:dyDescent="0.25">
      <c r="A80" s="37"/>
      <c r="B80" s="38">
        <v>1</v>
      </c>
      <c r="C80" s="39"/>
      <c r="D80" s="40" t="s">
        <v>129</v>
      </c>
      <c r="E80" s="251">
        <v>848189</v>
      </c>
      <c r="F80" s="252">
        <v>11370</v>
      </c>
      <c r="G80" s="300">
        <v>197182</v>
      </c>
      <c r="H80" s="301">
        <v>228177</v>
      </c>
      <c r="I80" s="317">
        <v>330166</v>
      </c>
      <c r="J80" s="318">
        <v>395000</v>
      </c>
      <c r="K80" s="317">
        <v>367595</v>
      </c>
      <c r="L80" s="318">
        <v>760950</v>
      </c>
      <c r="M80" s="138">
        <v>326885</v>
      </c>
      <c r="N80" s="139">
        <v>375000</v>
      </c>
      <c r="O80" s="138">
        <v>316885</v>
      </c>
      <c r="P80" s="139">
        <v>175000</v>
      </c>
      <c r="Q80" s="138">
        <v>316885</v>
      </c>
      <c r="R80" s="139">
        <v>275000</v>
      </c>
    </row>
    <row r="81" spans="1:18" s="41" customFormat="1" ht="16.5" customHeight="1" x14ac:dyDescent="0.25">
      <c r="A81" s="37"/>
      <c r="B81" s="38">
        <v>2</v>
      </c>
      <c r="C81" s="39"/>
      <c r="D81" s="40" t="s">
        <v>130</v>
      </c>
      <c r="E81" s="251"/>
      <c r="F81" s="252"/>
      <c r="G81" s="300"/>
      <c r="H81" s="301"/>
      <c r="I81" s="317"/>
      <c r="J81" s="318"/>
      <c r="K81" s="317"/>
      <c r="L81" s="318"/>
      <c r="M81" s="138"/>
      <c r="N81" s="139"/>
      <c r="O81" s="138"/>
      <c r="P81" s="139"/>
      <c r="Q81" s="138"/>
      <c r="R81" s="139"/>
    </row>
    <row r="82" spans="1:18" s="41" customFormat="1" ht="16.5" customHeight="1" x14ac:dyDescent="0.25">
      <c r="A82" s="37"/>
      <c r="B82" s="38"/>
      <c r="C82" s="39" t="s">
        <v>58</v>
      </c>
      <c r="D82" s="40" t="s">
        <v>131</v>
      </c>
      <c r="E82" s="251">
        <v>12968</v>
      </c>
      <c r="F82" s="252">
        <v>0</v>
      </c>
      <c r="G82" s="300">
        <v>1526</v>
      </c>
      <c r="H82" s="301">
        <v>0</v>
      </c>
      <c r="I82" s="317">
        <v>15000</v>
      </c>
      <c r="J82" s="318">
        <v>0</v>
      </c>
      <c r="K82" s="317">
        <v>15000</v>
      </c>
      <c r="L82" s="318">
        <v>0</v>
      </c>
      <c r="M82" s="138">
        <v>35000</v>
      </c>
      <c r="N82" s="139">
        <v>0</v>
      </c>
      <c r="O82" s="138">
        <v>45000</v>
      </c>
      <c r="P82" s="139">
        <v>0</v>
      </c>
      <c r="Q82" s="138">
        <v>55000</v>
      </c>
      <c r="R82" s="139">
        <v>0</v>
      </c>
    </row>
    <row r="83" spans="1:18" s="41" customFormat="1" ht="16.5" customHeight="1" x14ac:dyDescent="0.25">
      <c r="A83" s="37"/>
      <c r="B83" s="38"/>
      <c r="C83" s="39" t="s">
        <v>63</v>
      </c>
      <c r="D83" s="40" t="s">
        <v>132</v>
      </c>
      <c r="E83" s="251">
        <v>11130</v>
      </c>
      <c r="F83" s="252">
        <v>0</v>
      </c>
      <c r="G83" s="300">
        <v>24039</v>
      </c>
      <c r="H83" s="301">
        <v>0</v>
      </c>
      <c r="I83" s="317">
        <v>35870</v>
      </c>
      <c r="J83" s="318">
        <v>0</v>
      </c>
      <c r="K83" s="317">
        <v>35870</v>
      </c>
      <c r="L83" s="318">
        <v>0</v>
      </c>
      <c r="M83" s="138">
        <v>50000</v>
      </c>
      <c r="N83" s="139">
        <v>0</v>
      </c>
      <c r="O83" s="138">
        <v>60000</v>
      </c>
      <c r="P83" s="139">
        <v>0</v>
      </c>
      <c r="Q83" s="138">
        <v>60000</v>
      </c>
      <c r="R83" s="139">
        <v>0</v>
      </c>
    </row>
    <row r="84" spans="1:18" s="41" customFormat="1" ht="16.5" customHeight="1" x14ac:dyDescent="0.25">
      <c r="A84" s="37"/>
      <c r="B84" s="38">
        <v>3</v>
      </c>
      <c r="C84" s="39"/>
      <c r="D84" s="40" t="s">
        <v>133</v>
      </c>
      <c r="E84" s="251"/>
      <c r="F84" s="252"/>
      <c r="G84" s="300"/>
      <c r="H84" s="301"/>
      <c r="I84" s="317"/>
      <c r="J84" s="318"/>
      <c r="K84" s="317"/>
      <c r="L84" s="318"/>
      <c r="M84" s="138"/>
      <c r="N84" s="139"/>
      <c r="O84" s="138"/>
      <c r="P84" s="139"/>
      <c r="Q84" s="138"/>
      <c r="R84" s="139"/>
    </row>
    <row r="85" spans="1:18" ht="16.5" customHeight="1" x14ac:dyDescent="0.25">
      <c r="A85" s="37"/>
      <c r="B85" s="38"/>
      <c r="C85" s="39" t="s">
        <v>58</v>
      </c>
      <c r="D85" s="40" t="s">
        <v>134</v>
      </c>
      <c r="E85" s="251">
        <v>595420</v>
      </c>
      <c r="F85" s="252">
        <v>0</v>
      </c>
      <c r="G85" s="300">
        <v>639794</v>
      </c>
      <c r="H85" s="301">
        <v>0</v>
      </c>
      <c r="I85" s="317">
        <v>853685</v>
      </c>
      <c r="J85" s="318">
        <v>150000</v>
      </c>
      <c r="K85" s="317">
        <v>1011404</v>
      </c>
      <c r="L85" s="318">
        <v>365651</v>
      </c>
      <c r="M85" s="138">
        <v>794874</v>
      </c>
      <c r="N85" s="139">
        <v>571500</v>
      </c>
      <c r="O85" s="138">
        <v>716686</v>
      </c>
      <c r="P85" s="139">
        <v>395000</v>
      </c>
      <c r="Q85" s="138">
        <v>737041</v>
      </c>
      <c r="R85" s="139">
        <v>335000</v>
      </c>
    </row>
    <row r="86" spans="1:18" ht="16.5" customHeight="1" x14ac:dyDescent="0.25">
      <c r="A86" s="37"/>
      <c r="B86" s="38"/>
      <c r="C86" s="39" t="s">
        <v>63</v>
      </c>
      <c r="D86" s="40" t="s">
        <v>135</v>
      </c>
      <c r="E86" s="251">
        <v>30976</v>
      </c>
      <c r="F86" s="252">
        <v>0</v>
      </c>
      <c r="G86" s="300">
        <v>33034</v>
      </c>
      <c r="H86" s="301">
        <v>0</v>
      </c>
      <c r="I86" s="317">
        <v>28020</v>
      </c>
      <c r="J86" s="318">
        <v>0</v>
      </c>
      <c r="K86" s="317">
        <v>19416</v>
      </c>
      <c r="L86" s="318">
        <v>30000</v>
      </c>
      <c r="M86" s="138">
        <v>23050</v>
      </c>
      <c r="N86" s="139">
        <v>0</v>
      </c>
      <c r="O86" s="138">
        <v>23050</v>
      </c>
      <c r="P86" s="139">
        <v>0</v>
      </c>
      <c r="Q86" s="138">
        <v>23050</v>
      </c>
      <c r="R86" s="139">
        <v>0</v>
      </c>
    </row>
    <row r="87" spans="1:18" ht="16.5" customHeight="1" x14ac:dyDescent="0.25">
      <c r="A87" s="37"/>
      <c r="B87" s="38"/>
      <c r="C87" s="39" t="s">
        <v>65</v>
      </c>
      <c r="D87" s="40" t="s">
        <v>136</v>
      </c>
      <c r="E87" s="251">
        <v>0</v>
      </c>
      <c r="F87" s="252">
        <v>5312</v>
      </c>
      <c r="G87" s="300">
        <v>0</v>
      </c>
      <c r="H87" s="301">
        <v>2656</v>
      </c>
      <c r="I87" s="317">
        <v>0</v>
      </c>
      <c r="J87" s="318">
        <v>10000</v>
      </c>
      <c r="K87" s="317">
        <v>0</v>
      </c>
      <c r="L87" s="318">
        <v>10000</v>
      </c>
      <c r="M87" s="138"/>
      <c r="N87" s="139">
        <v>15000</v>
      </c>
      <c r="O87" s="138"/>
      <c r="P87" s="139">
        <v>15000</v>
      </c>
      <c r="Q87" s="138"/>
      <c r="R87" s="139">
        <v>15000</v>
      </c>
    </row>
    <row r="88" spans="1:18" ht="16.5" customHeight="1" x14ac:dyDescent="0.25">
      <c r="A88" s="37"/>
      <c r="B88" s="38"/>
      <c r="C88" s="39" t="s">
        <v>81</v>
      </c>
      <c r="D88" s="40" t="s">
        <v>137</v>
      </c>
      <c r="E88" s="251">
        <v>9990</v>
      </c>
      <c r="F88" s="252">
        <v>0</v>
      </c>
      <c r="G88" s="300">
        <v>10000</v>
      </c>
      <c r="H88" s="301">
        <v>0</v>
      </c>
      <c r="I88" s="317">
        <v>15000</v>
      </c>
      <c r="J88" s="318"/>
      <c r="K88" s="317">
        <v>15000</v>
      </c>
      <c r="L88" s="318"/>
      <c r="M88" s="138">
        <v>15000</v>
      </c>
      <c r="N88" s="139">
        <v>0</v>
      </c>
      <c r="O88" s="138">
        <v>15000</v>
      </c>
      <c r="P88" s="139">
        <v>0</v>
      </c>
      <c r="Q88" s="138">
        <v>15000</v>
      </c>
      <c r="R88" s="139">
        <v>0</v>
      </c>
    </row>
    <row r="89" spans="1:18" ht="16.5" customHeight="1" x14ac:dyDescent="0.25">
      <c r="A89" s="37"/>
      <c r="B89" s="38">
        <v>4</v>
      </c>
      <c r="C89" s="39"/>
      <c r="D89" s="40" t="s">
        <v>229</v>
      </c>
      <c r="E89" s="251"/>
      <c r="F89" s="252"/>
      <c r="G89" s="300"/>
      <c r="H89" s="301"/>
      <c r="I89" s="317"/>
      <c r="J89" s="318"/>
      <c r="K89" s="317"/>
      <c r="L89" s="318">
        <v>0</v>
      </c>
      <c r="M89" s="138"/>
      <c r="N89" s="139"/>
      <c r="O89" s="138"/>
      <c r="P89" s="139"/>
      <c r="Q89" s="138"/>
      <c r="R89" s="139"/>
    </row>
    <row r="90" spans="1:18" ht="16.5" customHeight="1" x14ac:dyDescent="0.25">
      <c r="A90" s="37"/>
      <c r="B90" s="38"/>
      <c r="C90" s="39" t="s">
        <v>58</v>
      </c>
      <c r="D90" s="40" t="s">
        <v>228</v>
      </c>
      <c r="E90" s="251">
        <v>65725</v>
      </c>
      <c r="F90" s="252">
        <v>0</v>
      </c>
      <c r="G90" s="300">
        <v>4834</v>
      </c>
      <c r="H90" s="301">
        <v>41186</v>
      </c>
      <c r="I90" s="317">
        <v>48000</v>
      </c>
      <c r="J90" s="318">
        <v>0</v>
      </c>
      <c r="K90" s="317">
        <v>48000</v>
      </c>
      <c r="L90" s="318">
        <v>0</v>
      </c>
      <c r="M90" s="138">
        <v>0</v>
      </c>
      <c r="N90" s="139">
        <v>0</v>
      </c>
      <c r="O90" s="138">
        <v>0</v>
      </c>
      <c r="P90" s="139">
        <v>0</v>
      </c>
      <c r="Q90" s="138">
        <v>0</v>
      </c>
      <c r="R90" s="139">
        <v>0</v>
      </c>
    </row>
    <row r="91" spans="1:18" ht="16.5" customHeight="1" x14ac:dyDescent="0.25">
      <c r="A91" s="37"/>
      <c r="B91" s="38"/>
      <c r="C91" s="39" t="s">
        <v>63</v>
      </c>
      <c r="D91" s="40" t="s">
        <v>232</v>
      </c>
      <c r="E91" s="251">
        <v>410006</v>
      </c>
      <c r="F91" s="252">
        <v>25116</v>
      </c>
      <c r="G91" s="300">
        <v>444161</v>
      </c>
      <c r="H91" s="301">
        <v>118904</v>
      </c>
      <c r="I91" s="317">
        <v>148250</v>
      </c>
      <c r="J91" s="318">
        <v>10000</v>
      </c>
      <c r="K91" s="317">
        <v>261488</v>
      </c>
      <c r="L91" s="318">
        <v>48950</v>
      </c>
      <c r="M91" s="138">
        <v>202450</v>
      </c>
      <c r="N91" s="139">
        <v>90000</v>
      </c>
      <c r="O91" s="138">
        <v>202450</v>
      </c>
      <c r="P91" s="139">
        <v>0</v>
      </c>
      <c r="Q91" s="138">
        <v>202450</v>
      </c>
      <c r="R91" s="139">
        <v>0</v>
      </c>
    </row>
    <row r="92" spans="1:18" ht="17.45" customHeight="1" x14ac:dyDescent="0.25">
      <c r="A92" s="43" t="s">
        <v>102</v>
      </c>
      <c r="B92" s="44"/>
      <c r="C92" s="45"/>
      <c r="D92" s="46" t="s">
        <v>138</v>
      </c>
      <c r="E92" s="276">
        <f t="shared" ref="E92:F92" si="40">SUM(E80:E91)</f>
        <v>1984404</v>
      </c>
      <c r="F92" s="277">
        <f t="shared" si="40"/>
        <v>41798</v>
      </c>
      <c r="G92" s="311">
        <f t="shared" ref="G92:H92" si="41">SUM(G80:G91)</f>
        <v>1354570</v>
      </c>
      <c r="H92" s="312">
        <f t="shared" si="41"/>
        <v>390923</v>
      </c>
      <c r="I92" s="144">
        <f t="shared" ref="I92:J92" si="42">SUM(I80:I91)</f>
        <v>1473991</v>
      </c>
      <c r="J92" s="145">
        <f t="shared" si="42"/>
        <v>565000</v>
      </c>
      <c r="K92" s="144">
        <f t="shared" ref="K92:L92" si="43">SUM(K80:K91)</f>
        <v>1773773</v>
      </c>
      <c r="L92" s="145">
        <f t="shared" si="43"/>
        <v>1215551</v>
      </c>
      <c r="M92" s="144">
        <f t="shared" ref="M92:N92" si="44">SUM(M80:M91)</f>
        <v>1447259</v>
      </c>
      <c r="N92" s="145">
        <f t="shared" si="44"/>
        <v>1051500</v>
      </c>
      <c r="O92" s="144">
        <f t="shared" ref="O92:R92" si="45">SUM(O80:O91)</f>
        <v>1379071</v>
      </c>
      <c r="P92" s="145">
        <f t="shared" si="45"/>
        <v>585000</v>
      </c>
      <c r="Q92" s="144">
        <f t="shared" si="45"/>
        <v>1409426</v>
      </c>
      <c r="R92" s="145">
        <f t="shared" si="45"/>
        <v>625000</v>
      </c>
    </row>
    <row r="93" spans="1:18" ht="17.45" customHeight="1" x14ac:dyDescent="0.25">
      <c r="A93" s="47" t="s">
        <v>104</v>
      </c>
      <c r="B93" s="48"/>
      <c r="C93" s="49"/>
      <c r="D93" s="50" t="s">
        <v>139</v>
      </c>
      <c r="E93" s="131"/>
      <c r="F93" s="132"/>
      <c r="G93" s="296"/>
      <c r="H93" s="297"/>
      <c r="I93" s="131"/>
      <c r="J93" s="132"/>
      <c r="K93" s="131"/>
      <c r="L93" s="132"/>
      <c r="M93" s="131"/>
      <c r="N93" s="132"/>
      <c r="O93" s="131"/>
      <c r="P93" s="132"/>
      <c r="Q93" s="131"/>
      <c r="R93" s="132"/>
    </row>
    <row r="94" spans="1:18" ht="17.45" customHeight="1" x14ac:dyDescent="0.25">
      <c r="A94" s="37"/>
      <c r="B94" s="38">
        <v>1</v>
      </c>
      <c r="C94" s="39"/>
      <c r="D94" s="40" t="s">
        <v>140</v>
      </c>
      <c r="E94" s="251">
        <v>0</v>
      </c>
      <c r="F94" s="252">
        <v>4920</v>
      </c>
      <c r="G94" s="300">
        <v>0</v>
      </c>
      <c r="H94" s="301">
        <v>34757</v>
      </c>
      <c r="I94" s="317">
        <v>0</v>
      </c>
      <c r="J94" s="318">
        <v>72239</v>
      </c>
      <c r="K94" s="317">
        <v>0</v>
      </c>
      <c r="L94" s="318">
        <v>72239</v>
      </c>
      <c r="M94" s="138">
        <v>0</v>
      </c>
      <c r="N94" s="139">
        <v>30500</v>
      </c>
      <c r="O94" s="138">
        <v>0</v>
      </c>
      <c r="P94" s="139">
        <v>30500</v>
      </c>
      <c r="Q94" s="138">
        <v>0</v>
      </c>
      <c r="R94" s="139">
        <v>30500</v>
      </c>
    </row>
    <row r="95" spans="1:18" ht="17.45" customHeight="1" x14ac:dyDescent="0.25">
      <c r="A95" s="37"/>
      <c r="B95" s="38">
        <v>2</v>
      </c>
      <c r="C95" s="39"/>
      <c r="D95" s="40" t="s">
        <v>141</v>
      </c>
      <c r="E95" s="251"/>
      <c r="F95" s="252"/>
      <c r="G95" s="300"/>
      <c r="H95" s="301"/>
      <c r="I95" s="317"/>
      <c r="J95" s="318"/>
      <c r="K95" s="317"/>
      <c r="L95" s="318"/>
      <c r="M95" s="138"/>
      <c r="N95" s="139"/>
      <c r="O95" s="138"/>
      <c r="P95" s="139"/>
      <c r="Q95" s="138"/>
      <c r="R95" s="139"/>
    </row>
    <row r="96" spans="1:18" ht="17.45" customHeight="1" x14ac:dyDescent="0.25">
      <c r="A96" s="37"/>
      <c r="B96" s="38"/>
      <c r="C96" s="39" t="s">
        <v>58</v>
      </c>
      <c r="D96" s="40" t="s">
        <v>142</v>
      </c>
      <c r="E96" s="251">
        <v>54453</v>
      </c>
      <c r="F96" s="252">
        <v>0</v>
      </c>
      <c r="G96" s="300">
        <v>42484</v>
      </c>
      <c r="H96" s="301">
        <v>0</v>
      </c>
      <c r="I96" s="317">
        <v>47668</v>
      </c>
      <c r="J96" s="318">
        <v>0</v>
      </c>
      <c r="K96" s="317">
        <v>47668</v>
      </c>
      <c r="L96" s="318">
        <v>0</v>
      </c>
      <c r="M96" s="138">
        <v>47394</v>
      </c>
      <c r="N96" s="139">
        <v>0</v>
      </c>
      <c r="O96" s="138">
        <v>47394</v>
      </c>
      <c r="P96" s="139">
        <v>0</v>
      </c>
      <c r="Q96" s="138">
        <v>47394</v>
      </c>
      <c r="R96" s="139">
        <v>0</v>
      </c>
    </row>
    <row r="97" spans="1:18" ht="17.45" customHeight="1" x14ac:dyDescent="0.25">
      <c r="A97" s="37"/>
      <c r="B97" s="38"/>
      <c r="C97" s="39" t="s">
        <v>63</v>
      </c>
      <c r="D97" s="40" t="s">
        <v>143</v>
      </c>
      <c r="E97" s="251">
        <v>4724</v>
      </c>
      <c r="F97" s="252">
        <v>0</v>
      </c>
      <c r="G97" s="300">
        <v>6330</v>
      </c>
      <c r="H97" s="301">
        <v>0</v>
      </c>
      <c r="I97" s="317">
        <v>4900</v>
      </c>
      <c r="J97" s="318">
        <v>0</v>
      </c>
      <c r="K97" s="317">
        <v>4900</v>
      </c>
      <c r="L97" s="318">
        <v>0</v>
      </c>
      <c r="M97" s="138">
        <v>4190</v>
      </c>
      <c r="N97" s="139">
        <v>0</v>
      </c>
      <c r="O97" s="138">
        <v>4190</v>
      </c>
      <c r="P97" s="139">
        <v>0</v>
      </c>
      <c r="Q97" s="138">
        <v>4190</v>
      </c>
      <c r="R97" s="139">
        <v>0</v>
      </c>
    </row>
    <row r="98" spans="1:18" ht="17.45" customHeight="1" x14ac:dyDescent="0.25">
      <c r="A98" s="37"/>
      <c r="B98" s="38"/>
      <c r="C98" s="39" t="s">
        <v>65</v>
      </c>
      <c r="D98" s="40" t="s">
        <v>144</v>
      </c>
      <c r="E98" s="251">
        <v>5821</v>
      </c>
      <c r="F98" s="252">
        <v>0</v>
      </c>
      <c r="G98" s="300">
        <v>4948</v>
      </c>
      <c r="H98" s="301">
        <v>0</v>
      </c>
      <c r="I98" s="317">
        <v>3978</v>
      </c>
      <c r="J98" s="318">
        <v>0</v>
      </c>
      <c r="K98" s="317">
        <v>3978</v>
      </c>
      <c r="L98" s="318">
        <v>0</v>
      </c>
      <c r="M98" s="138">
        <v>3558</v>
      </c>
      <c r="N98" s="139">
        <v>0</v>
      </c>
      <c r="O98" s="138">
        <v>3558</v>
      </c>
      <c r="P98" s="139">
        <v>0</v>
      </c>
      <c r="Q98" s="138">
        <v>3558</v>
      </c>
      <c r="R98" s="139">
        <v>0</v>
      </c>
    </row>
    <row r="99" spans="1:18" ht="17.45" customHeight="1" x14ac:dyDescent="0.25">
      <c r="A99" s="43" t="s">
        <v>104</v>
      </c>
      <c r="B99" s="44"/>
      <c r="C99" s="45"/>
      <c r="D99" s="46" t="s">
        <v>145</v>
      </c>
      <c r="E99" s="129">
        <f t="shared" ref="E99:F99" si="46">SUM(E94:E98)</f>
        <v>64998</v>
      </c>
      <c r="F99" s="130">
        <f t="shared" si="46"/>
        <v>4920</v>
      </c>
      <c r="G99" s="298">
        <f t="shared" ref="G99:H99" si="47">SUM(G94:G98)</f>
        <v>53762</v>
      </c>
      <c r="H99" s="299">
        <f t="shared" si="47"/>
        <v>34757</v>
      </c>
      <c r="I99" s="129">
        <f t="shared" ref="I99:J99" si="48">SUM(I94:I98)</f>
        <v>56546</v>
      </c>
      <c r="J99" s="130">
        <f t="shared" si="48"/>
        <v>72239</v>
      </c>
      <c r="K99" s="129">
        <f t="shared" ref="K99:L99" si="49">SUM(K94:K98)</f>
        <v>56546</v>
      </c>
      <c r="L99" s="130">
        <f t="shared" si="49"/>
        <v>72239</v>
      </c>
      <c r="M99" s="129">
        <f t="shared" ref="M99:N99" si="50">SUM(M94:M98)</f>
        <v>55142</v>
      </c>
      <c r="N99" s="130">
        <f t="shared" si="50"/>
        <v>30500</v>
      </c>
      <c r="O99" s="129">
        <f t="shared" ref="O99:R99" si="51">SUM(O94:O98)</f>
        <v>55142</v>
      </c>
      <c r="P99" s="130">
        <f t="shared" si="51"/>
        <v>30500</v>
      </c>
      <c r="Q99" s="129">
        <f t="shared" si="51"/>
        <v>55142</v>
      </c>
      <c r="R99" s="130">
        <f t="shared" si="51"/>
        <v>30500</v>
      </c>
    </row>
    <row r="100" spans="1:18" s="41" customFormat="1" ht="17.45" customHeight="1" x14ac:dyDescent="0.25">
      <c r="A100" s="47" t="s">
        <v>106</v>
      </c>
      <c r="B100" s="48"/>
      <c r="C100" s="49"/>
      <c r="D100" s="50" t="s">
        <v>146</v>
      </c>
      <c r="E100" s="131"/>
      <c r="F100" s="132"/>
      <c r="G100" s="296"/>
      <c r="H100" s="297"/>
      <c r="I100" s="131"/>
      <c r="J100" s="132"/>
      <c r="K100" s="131"/>
      <c r="L100" s="132"/>
      <c r="M100" s="131"/>
      <c r="N100" s="132"/>
      <c r="O100" s="131"/>
      <c r="P100" s="132"/>
      <c r="Q100" s="131"/>
      <c r="R100" s="132"/>
    </row>
    <row r="101" spans="1:18" s="41" customFormat="1" ht="17.45" customHeight="1" x14ac:dyDescent="0.25">
      <c r="A101" s="37"/>
      <c r="B101" s="38">
        <v>1</v>
      </c>
      <c r="C101" s="39"/>
      <c r="D101" s="40" t="s">
        <v>147</v>
      </c>
      <c r="E101" s="251">
        <v>379478</v>
      </c>
      <c r="F101" s="252">
        <v>0</v>
      </c>
      <c r="G101" s="300">
        <v>378587</v>
      </c>
      <c r="H101" s="301">
        <v>0</v>
      </c>
      <c r="I101" s="317">
        <v>413650</v>
      </c>
      <c r="J101" s="318">
        <v>0</v>
      </c>
      <c r="K101" s="317">
        <v>413650</v>
      </c>
      <c r="L101" s="318">
        <v>0</v>
      </c>
      <c r="M101" s="138">
        <v>482550</v>
      </c>
      <c r="N101" s="139">
        <v>0</v>
      </c>
      <c r="O101" s="138">
        <v>482550</v>
      </c>
      <c r="P101" s="139">
        <v>0</v>
      </c>
      <c r="Q101" s="138">
        <v>502550</v>
      </c>
      <c r="R101" s="139">
        <v>0</v>
      </c>
    </row>
    <row r="102" spans="1:18" ht="17.45" customHeight="1" x14ac:dyDescent="0.25">
      <c r="A102" s="37"/>
      <c r="B102" s="38">
        <v>2</v>
      </c>
      <c r="C102" s="39"/>
      <c r="D102" s="40" t="s">
        <v>148</v>
      </c>
      <c r="E102" s="251">
        <v>165584</v>
      </c>
      <c r="F102" s="252">
        <v>0</v>
      </c>
      <c r="G102" s="300">
        <v>138914</v>
      </c>
      <c r="H102" s="301">
        <v>0</v>
      </c>
      <c r="I102" s="317">
        <v>174150</v>
      </c>
      <c r="J102" s="318">
        <v>0</v>
      </c>
      <c r="K102" s="317">
        <v>163350</v>
      </c>
      <c r="L102" s="318">
        <v>0</v>
      </c>
      <c r="M102" s="138">
        <v>162650</v>
      </c>
      <c r="N102" s="139">
        <v>0</v>
      </c>
      <c r="O102" s="138">
        <v>162650</v>
      </c>
      <c r="P102" s="139">
        <v>0</v>
      </c>
      <c r="Q102" s="138">
        <v>162650</v>
      </c>
      <c r="R102" s="139">
        <v>0</v>
      </c>
    </row>
    <row r="103" spans="1:18" ht="17.45" customHeight="1" x14ac:dyDescent="0.25">
      <c r="A103" s="37"/>
      <c r="B103" s="38">
        <v>3</v>
      </c>
      <c r="C103" s="39"/>
      <c r="D103" s="40" t="s">
        <v>149</v>
      </c>
      <c r="E103" s="251">
        <v>91960</v>
      </c>
      <c r="F103" s="252">
        <v>49247</v>
      </c>
      <c r="G103" s="300">
        <v>184287</v>
      </c>
      <c r="H103" s="301">
        <v>40735</v>
      </c>
      <c r="I103" s="317">
        <v>224636</v>
      </c>
      <c r="J103" s="318">
        <v>1773000</v>
      </c>
      <c r="K103" s="317">
        <v>228836</v>
      </c>
      <c r="L103" s="318">
        <v>4047500</v>
      </c>
      <c r="M103" s="138">
        <v>288400</v>
      </c>
      <c r="N103" s="139">
        <v>480000</v>
      </c>
      <c r="O103" s="138">
        <v>288400</v>
      </c>
      <c r="P103" s="139">
        <v>0</v>
      </c>
      <c r="Q103" s="138">
        <v>288400</v>
      </c>
      <c r="R103" s="139">
        <v>0</v>
      </c>
    </row>
    <row r="104" spans="1:18" ht="17.45" customHeight="1" x14ac:dyDescent="0.25">
      <c r="A104" s="43" t="s">
        <v>106</v>
      </c>
      <c r="B104" s="44"/>
      <c r="C104" s="45"/>
      <c r="D104" s="46" t="s">
        <v>150</v>
      </c>
      <c r="E104" s="129">
        <f t="shared" ref="E104:F104" si="52">SUM(E101:E103)</f>
        <v>637022</v>
      </c>
      <c r="F104" s="130">
        <f t="shared" si="52"/>
        <v>49247</v>
      </c>
      <c r="G104" s="298">
        <f t="shared" ref="G104:H104" si="53">SUM(G101:G103)</f>
        <v>701788</v>
      </c>
      <c r="H104" s="299">
        <f t="shared" si="53"/>
        <v>40735</v>
      </c>
      <c r="I104" s="129">
        <f t="shared" ref="I104:J104" si="54">SUM(I101:I103)</f>
        <v>812436</v>
      </c>
      <c r="J104" s="130">
        <f t="shared" si="54"/>
        <v>1773000</v>
      </c>
      <c r="K104" s="129">
        <f t="shared" ref="K104:L104" si="55">SUM(K101:K103)</f>
        <v>805836</v>
      </c>
      <c r="L104" s="130">
        <f t="shared" si="55"/>
        <v>4047500</v>
      </c>
      <c r="M104" s="129">
        <f t="shared" ref="M104:N104" si="56">SUM(M101:M103)</f>
        <v>933600</v>
      </c>
      <c r="N104" s="130">
        <f t="shared" si="56"/>
        <v>480000</v>
      </c>
      <c r="O104" s="129">
        <f t="shared" ref="O104:R104" si="57">SUM(O101:O103)</f>
        <v>933600</v>
      </c>
      <c r="P104" s="130">
        <f t="shared" si="57"/>
        <v>0</v>
      </c>
      <c r="Q104" s="129">
        <f t="shared" si="57"/>
        <v>953600</v>
      </c>
      <c r="R104" s="130">
        <f t="shared" si="57"/>
        <v>0</v>
      </c>
    </row>
    <row r="105" spans="1:18" ht="17.45" customHeight="1" x14ac:dyDescent="0.25">
      <c r="A105" s="47" t="s">
        <v>108</v>
      </c>
      <c r="B105" s="48"/>
      <c r="C105" s="49"/>
      <c r="D105" s="50" t="s">
        <v>151</v>
      </c>
      <c r="E105" s="131"/>
      <c r="F105" s="132"/>
      <c r="G105" s="296"/>
      <c r="H105" s="297"/>
      <c r="I105" s="131"/>
      <c r="J105" s="132"/>
      <c r="K105" s="131"/>
      <c r="L105" s="132"/>
      <c r="M105" s="131"/>
      <c r="N105" s="132"/>
      <c r="O105" s="131"/>
      <c r="P105" s="132"/>
      <c r="Q105" s="131"/>
      <c r="R105" s="132"/>
    </row>
    <row r="106" spans="1:18" ht="17.45" customHeight="1" x14ac:dyDescent="0.25">
      <c r="A106" s="37"/>
      <c r="B106" s="38">
        <v>1</v>
      </c>
      <c r="C106" s="39"/>
      <c r="D106" s="40" t="s">
        <v>152</v>
      </c>
      <c r="E106" s="251">
        <v>82760</v>
      </c>
      <c r="F106" s="252">
        <v>0</v>
      </c>
      <c r="G106" s="300">
        <v>59135</v>
      </c>
      <c r="H106" s="301">
        <v>0</v>
      </c>
      <c r="I106" s="317">
        <v>112000</v>
      </c>
      <c r="J106" s="318">
        <v>0</v>
      </c>
      <c r="K106" s="317">
        <v>112600</v>
      </c>
      <c r="L106" s="318">
        <v>0</v>
      </c>
      <c r="M106" s="138">
        <v>112500</v>
      </c>
      <c r="N106" s="139">
        <v>0</v>
      </c>
      <c r="O106" s="138">
        <v>120100</v>
      </c>
      <c r="P106" s="139">
        <v>0</v>
      </c>
      <c r="Q106" s="138">
        <v>125500</v>
      </c>
      <c r="R106" s="139">
        <v>0</v>
      </c>
    </row>
    <row r="107" spans="1:18" ht="17.45" customHeight="1" x14ac:dyDescent="0.25">
      <c r="A107" s="37"/>
      <c r="B107" s="38">
        <v>2</v>
      </c>
      <c r="C107" s="39"/>
      <c r="D107" s="40" t="s">
        <v>153</v>
      </c>
      <c r="E107" s="251">
        <v>24502</v>
      </c>
      <c r="F107" s="252">
        <v>0</v>
      </c>
      <c r="G107" s="300">
        <v>16920</v>
      </c>
      <c r="H107" s="301">
        <v>0</v>
      </c>
      <c r="I107" s="317">
        <v>44600</v>
      </c>
      <c r="J107" s="318">
        <v>0</v>
      </c>
      <c r="K107" s="317">
        <v>44600</v>
      </c>
      <c r="L107" s="318">
        <v>0</v>
      </c>
      <c r="M107" s="138">
        <v>20450</v>
      </c>
      <c r="N107" s="139">
        <v>0</v>
      </c>
      <c r="O107" s="138">
        <v>21500</v>
      </c>
      <c r="P107" s="139">
        <v>0</v>
      </c>
      <c r="Q107" s="138">
        <v>21500</v>
      </c>
      <c r="R107" s="139">
        <v>0</v>
      </c>
    </row>
    <row r="108" spans="1:18" ht="17.45" customHeight="1" x14ac:dyDescent="0.25">
      <c r="A108" s="37"/>
      <c r="B108" s="38">
        <v>3</v>
      </c>
      <c r="C108" s="39"/>
      <c r="D108" s="40" t="s">
        <v>154</v>
      </c>
      <c r="E108" s="251">
        <v>32558</v>
      </c>
      <c r="F108" s="252">
        <v>0</v>
      </c>
      <c r="G108" s="300">
        <v>36883</v>
      </c>
      <c r="H108" s="301">
        <v>0</v>
      </c>
      <c r="I108" s="317">
        <v>48000</v>
      </c>
      <c r="J108" s="318">
        <v>0</v>
      </c>
      <c r="K108" s="317">
        <v>48000</v>
      </c>
      <c r="L108" s="318">
        <v>0</v>
      </c>
      <c r="M108" s="138">
        <v>51080</v>
      </c>
      <c r="N108" s="139">
        <v>0</v>
      </c>
      <c r="O108" s="138">
        <v>61080</v>
      </c>
      <c r="P108" s="139">
        <v>0</v>
      </c>
      <c r="Q108" s="138">
        <v>61080</v>
      </c>
      <c r="R108" s="139">
        <v>0</v>
      </c>
    </row>
    <row r="109" spans="1:18" ht="17.45" customHeight="1" x14ac:dyDescent="0.25">
      <c r="A109" s="37"/>
      <c r="B109" s="38">
        <v>4</v>
      </c>
      <c r="C109" s="39"/>
      <c r="D109" s="40" t="s">
        <v>155</v>
      </c>
      <c r="E109" s="251">
        <v>6576</v>
      </c>
      <c r="F109" s="252">
        <v>0</v>
      </c>
      <c r="G109" s="300">
        <v>4945</v>
      </c>
      <c r="H109" s="301">
        <v>0</v>
      </c>
      <c r="I109" s="317">
        <v>11000</v>
      </c>
      <c r="J109" s="318">
        <v>0</v>
      </c>
      <c r="K109" s="317">
        <v>11000</v>
      </c>
      <c r="L109" s="318">
        <v>0</v>
      </c>
      <c r="M109" s="138">
        <v>11000</v>
      </c>
      <c r="N109" s="139">
        <v>0</v>
      </c>
      <c r="O109" s="138">
        <v>11000</v>
      </c>
      <c r="P109" s="139">
        <v>0</v>
      </c>
      <c r="Q109" s="138">
        <v>11000</v>
      </c>
      <c r="R109" s="139">
        <v>0</v>
      </c>
    </row>
    <row r="110" spans="1:18" ht="17.45" customHeight="1" thickBot="1" x14ac:dyDescent="0.3">
      <c r="A110" s="37"/>
      <c r="B110" s="38">
        <v>5</v>
      </c>
      <c r="C110" s="39"/>
      <c r="D110" s="69" t="s">
        <v>156</v>
      </c>
      <c r="E110" s="278">
        <v>49347</v>
      </c>
      <c r="F110" s="279">
        <v>0</v>
      </c>
      <c r="G110" s="313">
        <v>321721</v>
      </c>
      <c r="H110" s="314">
        <v>0</v>
      </c>
      <c r="I110" s="323">
        <v>60000</v>
      </c>
      <c r="J110" s="324">
        <v>0</v>
      </c>
      <c r="K110" s="323">
        <v>60800</v>
      </c>
      <c r="L110" s="324">
        <v>0</v>
      </c>
      <c r="M110" s="153">
        <v>6000</v>
      </c>
      <c r="N110" s="146">
        <v>0</v>
      </c>
      <c r="O110" s="153">
        <v>6000</v>
      </c>
      <c r="P110" s="146">
        <v>0</v>
      </c>
      <c r="Q110" s="153">
        <v>6000</v>
      </c>
      <c r="R110" s="146">
        <v>0</v>
      </c>
    </row>
    <row r="111" spans="1:18" ht="5.25" customHeight="1" x14ac:dyDescent="0.25">
      <c r="A111" s="169"/>
      <c r="B111" s="170"/>
      <c r="C111" s="169"/>
      <c r="D111" s="171"/>
      <c r="E111" s="171"/>
      <c r="F111" s="171"/>
      <c r="G111" s="171"/>
      <c r="H111" s="171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</row>
    <row r="112" spans="1:18" s="57" customFormat="1" ht="30" customHeight="1" x14ac:dyDescent="0.35">
      <c r="A112" s="553" t="s">
        <v>252</v>
      </c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</row>
    <row r="113" spans="1:18" s="57" customFormat="1" ht="34.5" customHeight="1" thickBot="1" x14ac:dyDescent="0.3">
      <c r="A113" s="54"/>
      <c r="B113" s="55"/>
      <c r="C113" s="54"/>
      <c r="D113" s="56"/>
      <c r="E113" s="56"/>
      <c r="F113" s="56"/>
      <c r="G113" s="56"/>
      <c r="H113" s="56"/>
      <c r="I113" s="58"/>
      <c r="J113" s="162"/>
      <c r="K113" s="358"/>
      <c r="L113" s="358"/>
      <c r="M113" s="58"/>
      <c r="N113" s="162"/>
      <c r="O113" s="58"/>
      <c r="P113" s="162"/>
      <c r="Q113" s="58"/>
      <c r="R113" s="503" t="s">
        <v>392</v>
      </c>
    </row>
    <row r="114" spans="1:18" ht="31.15" customHeight="1" thickBot="1" x14ac:dyDescent="0.25">
      <c r="A114" s="557" t="s">
        <v>54</v>
      </c>
      <c r="B114" s="558"/>
      <c r="C114" s="559"/>
      <c r="D114" s="563" t="s">
        <v>55</v>
      </c>
      <c r="E114" s="548" t="s">
        <v>280</v>
      </c>
      <c r="F114" s="549"/>
      <c r="G114" s="548" t="s">
        <v>283</v>
      </c>
      <c r="H114" s="549"/>
      <c r="I114" s="548" t="s">
        <v>242</v>
      </c>
      <c r="J114" s="549"/>
      <c r="K114" s="548" t="s">
        <v>383</v>
      </c>
      <c r="L114" s="549"/>
      <c r="M114" s="548" t="s">
        <v>287</v>
      </c>
      <c r="N114" s="549"/>
      <c r="O114" s="548" t="s">
        <v>266</v>
      </c>
      <c r="P114" s="549"/>
      <c r="Q114" s="548" t="s">
        <v>288</v>
      </c>
      <c r="R114" s="549"/>
    </row>
    <row r="115" spans="1:18" ht="26.45" customHeight="1" thickBot="1" x14ac:dyDescent="0.25">
      <c r="A115" s="560"/>
      <c r="B115" s="561"/>
      <c r="C115" s="562"/>
      <c r="D115" s="564"/>
      <c r="E115" s="29" t="s">
        <v>56</v>
      </c>
      <c r="F115" s="30" t="s">
        <v>57</v>
      </c>
      <c r="G115" s="253" t="s">
        <v>56</v>
      </c>
      <c r="H115" s="30" t="s">
        <v>57</v>
      </c>
      <c r="I115" s="29" t="s">
        <v>56</v>
      </c>
      <c r="J115" s="30" t="s">
        <v>57</v>
      </c>
      <c r="K115" s="29" t="s">
        <v>56</v>
      </c>
      <c r="L115" s="30" t="s">
        <v>57</v>
      </c>
      <c r="M115" s="29" t="s">
        <v>56</v>
      </c>
      <c r="N115" s="30" t="s">
        <v>57</v>
      </c>
      <c r="O115" s="29" t="s">
        <v>56</v>
      </c>
      <c r="P115" s="30" t="s">
        <v>57</v>
      </c>
      <c r="Q115" s="29" t="s">
        <v>56</v>
      </c>
      <c r="R115" s="30" t="s">
        <v>57</v>
      </c>
    </row>
    <row r="116" spans="1:18" s="41" customFormat="1" ht="17.45" customHeight="1" x14ac:dyDescent="0.25">
      <c r="A116" s="70"/>
      <c r="B116" s="71">
        <v>6</v>
      </c>
      <c r="C116" s="72"/>
      <c r="D116" s="73" t="s">
        <v>157</v>
      </c>
      <c r="E116" s="280"/>
      <c r="F116" s="281"/>
      <c r="G116" s="315"/>
      <c r="H116" s="316"/>
      <c r="I116" s="325"/>
      <c r="J116" s="326"/>
      <c r="K116" s="325"/>
      <c r="L116" s="326"/>
      <c r="M116" s="147"/>
      <c r="N116" s="148"/>
      <c r="O116" s="147"/>
      <c r="P116" s="148"/>
      <c r="Q116" s="147"/>
      <c r="R116" s="148"/>
    </row>
    <row r="117" spans="1:18" ht="17.45" customHeight="1" x14ac:dyDescent="0.25">
      <c r="A117" s="37"/>
      <c r="B117" s="38"/>
      <c r="C117" s="39" t="s">
        <v>58</v>
      </c>
      <c r="D117" s="40" t="s">
        <v>158</v>
      </c>
      <c r="E117" s="251">
        <v>1357198</v>
      </c>
      <c r="F117" s="252">
        <v>7378</v>
      </c>
      <c r="G117" s="300">
        <v>1518418</v>
      </c>
      <c r="H117" s="301">
        <v>0</v>
      </c>
      <c r="I117" s="317">
        <v>1587140</v>
      </c>
      <c r="J117" s="318">
        <v>0</v>
      </c>
      <c r="K117" s="317">
        <v>1657717</v>
      </c>
      <c r="L117" s="318">
        <v>7082</v>
      </c>
      <c r="M117" s="138">
        <v>1659548</v>
      </c>
      <c r="N117" s="139">
        <v>12320</v>
      </c>
      <c r="O117" s="138">
        <v>1641262</v>
      </c>
      <c r="P117" s="139">
        <v>0</v>
      </c>
      <c r="Q117" s="138">
        <v>1641262</v>
      </c>
      <c r="R117" s="139">
        <v>0</v>
      </c>
    </row>
    <row r="118" spans="1:18" s="51" customFormat="1" ht="17.45" customHeight="1" x14ac:dyDescent="0.25">
      <c r="A118" s="37"/>
      <c r="B118" s="38"/>
      <c r="C118" s="39" t="s">
        <v>63</v>
      </c>
      <c r="D118" s="40" t="s">
        <v>159</v>
      </c>
      <c r="E118" s="251">
        <v>167434</v>
      </c>
      <c r="F118" s="252">
        <v>0</v>
      </c>
      <c r="G118" s="300">
        <v>207388</v>
      </c>
      <c r="H118" s="301">
        <v>0</v>
      </c>
      <c r="I118" s="317">
        <v>191400</v>
      </c>
      <c r="J118" s="318">
        <v>14000</v>
      </c>
      <c r="K118" s="317">
        <v>224533</v>
      </c>
      <c r="L118" s="318">
        <v>15327</v>
      </c>
      <c r="M118" s="138">
        <v>215831</v>
      </c>
      <c r="N118" s="139">
        <v>0</v>
      </c>
      <c r="O118" s="138">
        <v>209963</v>
      </c>
      <c r="P118" s="139">
        <v>0</v>
      </c>
      <c r="Q118" s="138">
        <v>209963</v>
      </c>
      <c r="R118" s="139">
        <v>0</v>
      </c>
    </row>
    <row r="119" spans="1:18" ht="17.45" customHeight="1" x14ac:dyDescent="0.25">
      <c r="A119" s="37"/>
      <c r="B119" s="38">
        <v>7</v>
      </c>
      <c r="C119" s="39"/>
      <c r="D119" s="40" t="s">
        <v>160</v>
      </c>
      <c r="E119" s="251">
        <v>4121</v>
      </c>
      <c r="F119" s="252">
        <v>0</v>
      </c>
      <c r="G119" s="300">
        <v>4306</v>
      </c>
      <c r="H119" s="301">
        <v>0</v>
      </c>
      <c r="I119" s="317">
        <v>20000</v>
      </c>
      <c r="J119" s="318">
        <v>0</v>
      </c>
      <c r="K119" s="317">
        <v>20000</v>
      </c>
      <c r="L119" s="318">
        <v>0</v>
      </c>
      <c r="M119" s="138">
        <v>25000</v>
      </c>
      <c r="N119" s="139">
        <v>0</v>
      </c>
      <c r="O119" s="138">
        <v>20000</v>
      </c>
      <c r="P119" s="139">
        <v>0</v>
      </c>
      <c r="Q119" s="138">
        <v>20000</v>
      </c>
      <c r="R119" s="139">
        <v>0</v>
      </c>
    </row>
    <row r="120" spans="1:18" ht="17.45" customHeight="1" x14ac:dyDescent="0.25">
      <c r="A120" s="43" t="s">
        <v>108</v>
      </c>
      <c r="B120" s="44"/>
      <c r="C120" s="45"/>
      <c r="D120" s="46" t="s">
        <v>161</v>
      </c>
      <c r="E120" s="129">
        <f>SUM(E106+E107+E108+E109+E110+E117+E118+E119)</f>
        <v>1724496</v>
      </c>
      <c r="F120" s="130">
        <f>SUM(F106+F107+F108+F109+F110+F117+F118+F119)</f>
        <v>7378</v>
      </c>
      <c r="G120" s="298">
        <f t="shared" ref="G120:H120" si="58">SUM(G106+G107+G108+G109+G110+G117+G118+G119)</f>
        <v>2169716</v>
      </c>
      <c r="H120" s="299">
        <f t="shared" si="58"/>
        <v>0</v>
      </c>
      <c r="I120" s="129">
        <f t="shared" ref="I120:L120" si="59">SUM(I106+I107+I108+I109+I110+I117+I118+I119)</f>
        <v>2074140</v>
      </c>
      <c r="J120" s="130">
        <f t="shared" si="59"/>
        <v>14000</v>
      </c>
      <c r="K120" s="129">
        <f t="shared" si="59"/>
        <v>2179250</v>
      </c>
      <c r="L120" s="130">
        <f t="shared" si="59"/>
        <v>22409</v>
      </c>
      <c r="M120" s="129">
        <f t="shared" ref="M120:N120" si="60">SUM(M106+M107+M108+M109+M110+M117+M118+M119)</f>
        <v>2101409</v>
      </c>
      <c r="N120" s="130">
        <f t="shared" si="60"/>
        <v>12320</v>
      </c>
      <c r="O120" s="129">
        <f t="shared" ref="O120:R120" si="61">SUM(O106+O107+O108+O109+O110+O117+O118+O119)</f>
        <v>2090905</v>
      </c>
      <c r="P120" s="130">
        <f t="shared" si="61"/>
        <v>0</v>
      </c>
      <c r="Q120" s="129">
        <f t="shared" si="61"/>
        <v>2096305</v>
      </c>
      <c r="R120" s="130">
        <f t="shared" si="61"/>
        <v>0</v>
      </c>
    </row>
    <row r="121" spans="1:18" ht="17.45" customHeight="1" x14ac:dyDescent="0.25">
      <c r="A121" s="47" t="s">
        <v>110</v>
      </c>
      <c r="B121" s="48"/>
      <c r="C121" s="49"/>
      <c r="D121" s="50" t="s">
        <v>162</v>
      </c>
      <c r="E121" s="131"/>
      <c r="F121" s="132"/>
      <c r="G121" s="296"/>
      <c r="H121" s="297"/>
      <c r="I121" s="131"/>
      <c r="J121" s="132"/>
      <c r="K121" s="131"/>
      <c r="L121" s="132"/>
      <c r="M121" s="131"/>
      <c r="N121" s="132"/>
      <c r="O121" s="131"/>
      <c r="P121" s="132"/>
      <c r="Q121" s="131"/>
      <c r="R121" s="132"/>
    </row>
    <row r="122" spans="1:18" ht="17.45" customHeight="1" x14ac:dyDescent="0.25">
      <c r="A122" s="37"/>
      <c r="B122" s="38">
        <v>1</v>
      </c>
      <c r="C122" s="39"/>
      <c r="D122" s="40" t="s">
        <v>163</v>
      </c>
      <c r="E122" s="251">
        <v>7167</v>
      </c>
      <c r="F122" s="252">
        <v>0</v>
      </c>
      <c r="G122" s="300">
        <v>14888</v>
      </c>
      <c r="H122" s="301">
        <v>0</v>
      </c>
      <c r="I122" s="317">
        <v>7200</v>
      </c>
      <c r="J122" s="318">
        <v>0</v>
      </c>
      <c r="K122" s="317">
        <v>7200</v>
      </c>
      <c r="L122" s="318">
        <v>0</v>
      </c>
      <c r="M122" s="138">
        <v>7200</v>
      </c>
      <c r="N122" s="139">
        <v>0</v>
      </c>
      <c r="O122" s="138">
        <v>7200</v>
      </c>
      <c r="P122" s="139">
        <v>0</v>
      </c>
      <c r="Q122" s="138">
        <v>7200</v>
      </c>
      <c r="R122" s="139">
        <v>0</v>
      </c>
    </row>
    <row r="123" spans="1:18" ht="17.45" customHeight="1" x14ac:dyDescent="0.25">
      <c r="A123" s="37"/>
      <c r="B123" s="38">
        <v>2</v>
      </c>
      <c r="C123" s="39"/>
      <c r="D123" s="40" t="s">
        <v>164</v>
      </c>
      <c r="E123" s="251">
        <v>29921</v>
      </c>
      <c r="F123" s="252">
        <v>12999</v>
      </c>
      <c r="G123" s="300">
        <v>28495</v>
      </c>
      <c r="H123" s="301">
        <v>0</v>
      </c>
      <c r="I123" s="317">
        <f>74100-24000</f>
        <v>50100</v>
      </c>
      <c r="J123" s="318">
        <v>100000</v>
      </c>
      <c r="K123" s="317">
        <v>59700</v>
      </c>
      <c r="L123" s="318">
        <v>100000</v>
      </c>
      <c r="M123" s="138">
        <v>54700</v>
      </c>
      <c r="N123" s="139">
        <v>171263</v>
      </c>
      <c r="O123" s="138">
        <v>54700</v>
      </c>
      <c r="P123" s="139">
        <v>0</v>
      </c>
      <c r="Q123" s="138">
        <v>54700</v>
      </c>
      <c r="R123" s="139">
        <v>0</v>
      </c>
    </row>
    <row r="124" spans="1:18" ht="17.45" customHeight="1" x14ac:dyDescent="0.25">
      <c r="A124" s="43" t="s">
        <v>110</v>
      </c>
      <c r="B124" s="44"/>
      <c r="C124" s="45"/>
      <c r="D124" s="46" t="s">
        <v>165</v>
      </c>
      <c r="E124" s="129">
        <f t="shared" ref="E124:H124" si="62">SUM(E122:E123)</f>
        <v>37088</v>
      </c>
      <c r="F124" s="130">
        <f t="shared" si="62"/>
        <v>12999</v>
      </c>
      <c r="G124" s="129">
        <f t="shared" si="62"/>
        <v>43383</v>
      </c>
      <c r="H124" s="130">
        <f t="shared" si="62"/>
        <v>0</v>
      </c>
      <c r="I124" s="129">
        <f t="shared" ref="I124:J124" si="63">SUM(I122:I123)</f>
        <v>57300</v>
      </c>
      <c r="J124" s="130">
        <f t="shared" si="63"/>
        <v>100000</v>
      </c>
      <c r="K124" s="129">
        <f t="shared" ref="K124:L124" si="64">SUM(K122:K123)</f>
        <v>66900</v>
      </c>
      <c r="L124" s="130">
        <f t="shared" si="64"/>
        <v>100000</v>
      </c>
      <c r="M124" s="129">
        <f t="shared" ref="M124:N124" si="65">SUM(M122:M123)</f>
        <v>61900</v>
      </c>
      <c r="N124" s="130">
        <f t="shared" si="65"/>
        <v>171263</v>
      </c>
      <c r="O124" s="129">
        <f t="shared" ref="O124:R124" si="66">SUM(O122:O123)</f>
        <v>61900</v>
      </c>
      <c r="P124" s="130">
        <f t="shared" si="66"/>
        <v>0</v>
      </c>
      <c r="Q124" s="129">
        <f t="shared" si="66"/>
        <v>61900</v>
      </c>
      <c r="R124" s="130">
        <f t="shared" si="66"/>
        <v>0</v>
      </c>
    </row>
    <row r="125" spans="1:18" ht="17.45" customHeight="1" x14ac:dyDescent="0.25">
      <c r="A125" s="74"/>
      <c r="B125" s="75"/>
      <c r="C125" s="76"/>
      <c r="D125" s="77"/>
      <c r="E125" s="251"/>
      <c r="F125" s="252"/>
      <c r="G125" s="251"/>
      <c r="H125" s="252"/>
      <c r="I125" s="327"/>
      <c r="J125" s="328"/>
      <c r="K125" s="327"/>
      <c r="L125" s="328"/>
      <c r="M125" s="149"/>
      <c r="N125" s="150"/>
      <c r="O125" s="149"/>
      <c r="P125" s="150"/>
      <c r="Q125" s="149"/>
      <c r="R125" s="150"/>
    </row>
    <row r="126" spans="1:18" ht="24.75" customHeight="1" thickBot="1" x14ac:dyDescent="0.3">
      <c r="A126" s="554" t="s">
        <v>166</v>
      </c>
      <c r="B126" s="555"/>
      <c r="C126" s="555"/>
      <c r="D126" s="556"/>
      <c r="E126" s="282">
        <f>SUM(E16+E20+E26+E34+E64+E73+E92+E99+E104+E120+E124)</f>
        <v>36707454</v>
      </c>
      <c r="F126" s="283">
        <f>SUM(F16+F20+F26+F34+F64+F73+F92+F99+F104+F120+F124)</f>
        <v>722393</v>
      </c>
      <c r="G126" s="282">
        <f>SUM(G16+G20+G26+G34+G64+G73+G92+G99+G104+G120+G124)</f>
        <v>40567695.620000005</v>
      </c>
      <c r="H126" s="283">
        <f>SUM(H16+H20+H26+H34+H64+H73+H92+H99+H104+H120+H124)</f>
        <v>1562086</v>
      </c>
      <c r="I126" s="140">
        <f t="shared" ref="I126:L126" si="67">SUM(I16+I20+I26+I34+I64+I73+I92+I99+I104+I120+I124)</f>
        <v>43883820</v>
      </c>
      <c r="J126" s="141">
        <f t="shared" si="67"/>
        <v>6512293</v>
      </c>
      <c r="K126" s="140">
        <f t="shared" si="67"/>
        <v>47406113</v>
      </c>
      <c r="L126" s="141">
        <f t="shared" si="67"/>
        <v>10552464</v>
      </c>
      <c r="M126" s="140">
        <f t="shared" ref="M126:N126" si="68">SUM(M16+M20+M26+M34+M64+M73+M92+M99+M104+M120+M124)</f>
        <v>47860702</v>
      </c>
      <c r="N126" s="141">
        <f t="shared" si="68"/>
        <v>5030191</v>
      </c>
      <c r="O126" s="140">
        <f t="shared" ref="O126:R126" si="69">SUM(O16+O20+O26+O34+O64+O73+O92+O99+O104+O120+O124)</f>
        <v>46175218</v>
      </c>
      <c r="P126" s="141">
        <f t="shared" si="69"/>
        <v>2388000</v>
      </c>
      <c r="Q126" s="140">
        <f t="shared" si="69"/>
        <v>46354810</v>
      </c>
      <c r="R126" s="141">
        <f t="shared" si="69"/>
        <v>2745323</v>
      </c>
    </row>
    <row r="127" spans="1:18" ht="18" customHeight="1" x14ac:dyDescent="0.2">
      <c r="I127" s="79"/>
      <c r="J127" s="78"/>
      <c r="K127" s="78"/>
      <c r="L127" s="78"/>
      <c r="M127" s="79"/>
      <c r="N127" s="78"/>
      <c r="O127" s="79"/>
      <c r="P127" s="78"/>
      <c r="Q127" s="79"/>
      <c r="R127" s="78"/>
    </row>
    <row r="128" spans="1:18" ht="17.45" customHeight="1" thickBot="1" x14ac:dyDescent="0.25">
      <c r="I128" s="79"/>
      <c r="J128" s="78"/>
      <c r="K128" s="78"/>
      <c r="L128" s="78"/>
      <c r="M128" s="79"/>
      <c r="N128" s="78"/>
      <c r="O128" s="79"/>
      <c r="P128" s="78"/>
      <c r="Q128" s="79"/>
      <c r="R128" s="78"/>
    </row>
    <row r="129" spans="1:18" ht="31.15" customHeight="1" thickBot="1" x14ac:dyDescent="0.25">
      <c r="A129" s="588" t="s">
        <v>167</v>
      </c>
      <c r="B129" s="589"/>
      <c r="C129" s="589"/>
      <c r="D129" s="590"/>
      <c r="E129" s="548" t="s">
        <v>280</v>
      </c>
      <c r="F129" s="549"/>
      <c r="G129" s="548" t="s">
        <v>283</v>
      </c>
      <c r="H129" s="549"/>
      <c r="I129" s="548" t="s">
        <v>242</v>
      </c>
      <c r="J129" s="549"/>
      <c r="K129" s="548" t="s">
        <v>383</v>
      </c>
      <c r="L129" s="549"/>
      <c r="M129" s="548" t="s">
        <v>287</v>
      </c>
      <c r="N129" s="549"/>
      <c r="O129" s="548" t="s">
        <v>266</v>
      </c>
      <c r="P129" s="549"/>
      <c r="Q129" s="548" t="s">
        <v>288</v>
      </c>
      <c r="R129" s="549"/>
    </row>
    <row r="130" spans="1:18" ht="17.45" customHeight="1" x14ac:dyDescent="0.25">
      <c r="A130" s="80">
        <v>4</v>
      </c>
      <c r="B130" s="81">
        <v>1</v>
      </c>
      <c r="C130" s="82">
        <v>1</v>
      </c>
      <c r="D130" s="83" t="s">
        <v>169</v>
      </c>
      <c r="E130" s="591">
        <v>41054</v>
      </c>
      <c r="F130" s="592"/>
      <c r="G130" s="591">
        <v>54881</v>
      </c>
      <c r="H130" s="592"/>
      <c r="I130" s="538">
        <v>85177</v>
      </c>
      <c r="J130" s="539"/>
      <c r="K130" s="538">
        <v>57117</v>
      </c>
      <c r="L130" s="539"/>
      <c r="M130" s="534">
        <v>43449</v>
      </c>
      <c r="N130" s="535"/>
      <c r="O130" s="534">
        <v>28036</v>
      </c>
      <c r="P130" s="535"/>
      <c r="Q130" s="534">
        <v>28036</v>
      </c>
      <c r="R130" s="535"/>
    </row>
    <row r="131" spans="1:18" ht="17.45" customHeight="1" x14ac:dyDescent="0.25">
      <c r="A131" s="80">
        <v>5</v>
      </c>
      <c r="B131" s="81">
        <v>3</v>
      </c>
      <c r="C131" s="82">
        <v>1</v>
      </c>
      <c r="D131" s="83" t="s">
        <v>168</v>
      </c>
      <c r="E131" s="593">
        <v>980594</v>
      </c>
      <c r="F131" s="594"/>
      <c r="G131" s="597">
        <v>1972617</v>
      </c>
      <c r="H131" s="598"/>
      <c r="I131" s="536">
        <v>1233022</v>
      </c>
      <c r="J131" s="537"/>
      <c r="K131" s="536">
        <v>1233022</v>
      </c>
      <c r="L131" s="537"/>
      <c r="M131" s="595">
        <v>1095875</v>
      </c>
      <c r="N131" s="596"/>
      <c r="O131" s="595">
        <v>913360</v>
      </c>
      <c r="P131" s="596"/>
      <c r="Q131" s="595">
        <v>837750</v>
      </c>
      <c r="R131" s="596"/>
    </row>
    <row r="132" spans="1:18" ht="17.45" customHeight="1" x14ac:dyDescent="0.25">
      <c r="A132" s="80">
        <v>7</v>
      </c>
      <c r="B132" s="81">
        <v>1</v>
      </c>
      <c r="C132" s="82"/>
      <c r="D132" s="83" t="s">
        <v>169</v>
      </c>
      <c r="E132" s="593">
        <v>65951</v>
      </c>
      <c r="F132" s="594"/>
      <c r="G132" s="593">
        <v>67999</v>
      </c>
      <c r="H132" s="594"/>
      <c r="I132" s="540">
        <v>60099</v>
      </c>
      <c r="J132" s="541"/>
      <c r="K132" s="540">
        <v>70099</v>
      </c>
      <c r="L132" s="541"/>
      <c r="M132" s="551">
        <v>76930</v>
      </c>
      <c r="N132" s="552"/>
      <c r="O132" s="551">
        <v>59140</v>
      </c>
      <c r="P132" s="552"/>
      <c r="Q132" s="551">
        <v>59140</v>
      </c>
      <c r="R132" s="552"/>
    </row>
    <row r="133" spans="1:18" ht="17.45" customHeight="1" x14ac:dyDescent="0.2">
      <c r="A133" s="80">
        <v>9</v>
      </c>
      <c r="B133" s="81">
        <v>1</v>
      </c>
      <c r="C133" s="82"/>
      <c r="D133" s="154" t="s">
        <v>234</v>
      </c>
      <c r="E133" s="593">
        <v>0</v>
      </c>
      <c r="F133" s="594"/>
      <c r="G133" s="593">
        <v>0</v>
      </c>
      <c r="H133" s="594"/>
      <c r="I133" s="540">
        <v>0</v>
      </c>
      <c r="J133" s="541"/>
      <c r="K133" s="540">
        <v>0</v>
      </c>
      <c r="L133" s="541"/>
      <c r="M133" s="551">
        <v>0</v>
      </c>
      <c r="N133" s="552"/>
      <c r="O133" s="551">
        <v>0</v>
      </c>
      <c r="P133" s="552"/>
      <c r="Q133" s="551">
        <v>0</v>
      </c>
      <c r="R133" s="552"/>
    </row>
    <row r="134" spans="1:18" ht="17.45" customHeight="1" x14ac:dyDescent="0.25">
      <c r="A134" s="80">
        <v>9</v>
      </c>
      <c r="B134" s="81">
        <v>3</v>
      </c>
      <c r="C134" s="82"/>
      <c r="D134" s="83" t="s">
        <v>169</v>
      </c>
      <c r="E134" s="593">
        <v>4062</v>
      </c>
      <c r="F134" s="594"/>
      <c r="G134" s="593">
        <v>4313</v>
      </c>
      <c r="H134" s="594"/>
      <c r="I134" s="540">
        <v>4570</v>
      </c>
      <c r="J134" s="541"/>
      <c r="K134" s="540">
        <v>4570</v>
      </c>
      <c r="L134" s="541"/>
      <c r="M134" s="551">
        <v>610</v>
      </c>
      <c r="N134" s="552"/>
      <c r="O134" s="551">
        <v>0</v>
      </c>
      <c r="P134" s="552"/>
      <c r="Q134" s="551">
        <v>0</v>
      </c>
      <c r="R134" s="552"/>
    </row>
    <row r="135" spans="1:18" ht="17.45" customHeight="1" x14ac:dyDescent="0.25">
      <c r="A135" s="133"/>
      <c r="B135" s="134"/>
      <c r="C135" s="135"/>
      <c r="D135" s="136" t="s">
        <v>225</v>
      </c>
      <c r="E135" s="593">
        <v>6389</v>
      </c>
      <c r="F135" s="594"/>
      <c r="G135" s="593">
        <v>18192</v>
      </c>
      <c r="H135" s="594"/>
      <c r="I135" s="540">
        <v>0</v>
      </c>
      <c r="J135" s="541"/>
      <c r="K135" s="329"/>
      <c r="L135" s="330"/>
      <c r="M135" s="551">
        <v>0</v>
      </c>
      <c r="N135" s="552"/>
      <c r="O135" s="551">
        <v>0</v>
      </c>
      <c r="P135" s="552"/>
      <c r="Q135" s="551">
        <v>0</v>
      </c>
      <c r="R135" s="552"/>
    </row>
    <row r="136" spans="1:18" ht="24.95" customHeight="1" thickBot="1" x14ac:dyDescent="0.3">
      <c r="A136" s="585" t="s">
        <v>166</v>
      </c>
      <c r="B136" s="586"/>
      <c r="C136" s="586"/>
      <c r="D136" s="587"/>
      <c r="E136" s="599">
        <f>SUM(E130:F135)</f>
        <v>1098050</v>
      </c>
      <c r="F136" s="600"/>
      <c r="G136" s="599">
        <f>SUM(G130:H135)</f>
        <v>2118002</v>
      </c>
      <c r="H136" s="600"/>
      <c r="I136" s="546">
        <f>SUM(I130:I134)</f>
        <v>1382868</v>
      </c>
      <c r="J136" s="547"/>
      <c r="K136" s="546">
        <f>SUM(K130:K134)</f>
        <v>1364808</v>
      </c>
      <c r="L136" s="547"/>
      <c r="M136" s="546">
        <f>SUM(M130:N134)</f>
        <v>1216864</v>
      </c>
      <c r="N136" s="547"/>
      <c r="O136" s="546">
        <f>SUM(O130:P134)</f>
        <v>1000536</v>
      </c>
      <c r="P136" s="547"/>
      <c r="Q136" s="546">
        <f>SUM(Q130:R134)</f>
        <v>924926</v>
      </c>
      <c r="R136" s="547"/>
    </row>
    <row r="137" spans="1:18" s="41" customFormat="1" ht="18.600000000000001" customHeight="1" x14ac:dyDescent="0.25">
      <c r="A137" s="84"/>
      <c r="B137" s="84"/>
      <c r="C137" s="84"/>
      <c r="D137" s="84"/>
      <c r="E137" s="84"/>
      <c r="F137" s="84"/>
      <c r="G137" s="84"/>
      <c r="H137" s="84"/>
      <c r="I137" s="85"/>
      <c r="J137" s="85"/>
      <c r="K137" s="85"/>
      <c r="L137" s="85"/>
      <c r="M137" s="550"/>
      <c r="N137" s="550"/>
      <c r="O137" s="550"/>
      <c r="P137" s="550"/>
      <c r="Q137" s="550"/>
      <c r="R137" s="550"/>
    </row>
    <row r="138" spans="1:18" s="41" customFormat="1" ht="18.600000000000001" customHeight="1" thickBot="1" x14ac:dyDescent="0.3">
      <c r="A138" s="84"/>
      <c r="B138" s="84"/>
      <c r="C138" s="84"/>
      <c r="D138" s="84"/>
      <c r="E138" s="84"/>
      <c r="F138" s="84"/>
      <c r="G138" s="84"/>
      <c r="H138" s="84"/>
      <c r="I138" s="85"/>
      <c r="J138" s="85"/>
      <c r="K138" s="85"/>
      <c r="L138" s="85"/>
      <c r="M138" s="85"/>
      <c r="N138" s="85"/>
      <c r="O138" s="85"/>
      <c r="P138" s="85"/>
      <c r="Q138" s="85"/>
      <c r="R138" s="85"/>
    </row>
    <row r="139" spans="1:18" ht="31.15" customHeight="1" thickBot="1" x14ac:dyDescent="0.25">
      <c r="A139" s="588" t="s">
        <v>170</v>
      </c>
      <c r="B139" s="589"/>
      <c r="C139" s="589"/>
      <c r="D139" s="590"/>
      <c r="E139" s="548" t="s">
        <v>280</v>
      </c>
      <c r="F139" s="549"/>
      <c r="G139" s="548" t="s">
        <v>283</v>
      </c>
      <c r="H139" s="549"/>
      <c r="I139" s="548" t="s">
        <v>242</v>
      </c>
      <c r="J139" s="549"/>
      <c r="K139" s="548" t="s">
        <v>383</v>
      </c>
      <c r="L139" s="549"/>
      <c r="M139" s="548" t="s">
        <v>287</v>
      </c>
      <c r="N139" s="549"/>
      <c r="O139" s="548" t="s">
        <v>266</v>
      </c>
      <c r="P139" s="549"/>
      <c r="Q139" s="548" t="s">
        <v>288</v>
      </c>
      <c r="R139" s="549"/>
    </row>
    <row r="140" spans="1:18" ht="20.100000000000001" customHeight="1" x14ac:dyDescent="0.2">
      <c r="A140" s="576" t="s">
        <v>56</v>
      </c>
      <c r="B140" s="577"/>
      <c r="C140" s="577"/>
      <c r="D140" s="578"/>
      <c r="E140" s="581">
        <f>SUM(E126)</f>
        <v>36707454</v>
      </c>
      <c r="F140" s="582"/>
      <c r="G140" s="581">
        <f>SUM(G126)</f>
        <v>40567695.620000005</v>
      </c>
      <c r="H140" s="582"/>
      <c r="I140" s="579">
        <f>SUM(I126)</f>
        <v>43883820</v>
      </c>
      <c r="J140" s="580" t="e">
        <f>SUM(#REF!+#REF!)</f>
        <v>#REF!</v>
      </c>
      <c r="K140" s="579">
        <f>SUM(K126)</f>
        <v>47406113</v>
      </c>
      <c r="L140" s="580" t="e">
        <f>SUM(#REF!+#REF!)</f>
        <v>#REF!</v>
      </c>
      <c r="M140" s="542">
        <f t="shared" ref="M140" si="70">SUM(M126)</f>
        <v>47860702</v>
      </c>
      <c r="N140" s="543" t="e">
        <f>SUM(#REF!+#REF!)</f>
        <v>#REF!</v>
      </c>
      <c r="O140" s="542">
        <f t="shared" ref="O140" si="71">SUM(O126)</f>
        <v>46175218</v>
      </c>
      <c r="P140" s="543" t="e">
        <f>SUM(#REF!+#REF!)</f>
        <v>#REF!</v>
      </c>
      <c r="Q140" s="542">
        <f t="shared" ref="Q140" si="72">SUM(Q126)</f>
        <v>46354810</v>
      </c>
      <c r="R140" s="543" t="e">
        <f>SUM(#REF!+#REF!)</f>
        <v>#REF!</v>
      </c>
    </row>
    <row r="141" spans="1:18" ht="20.100000000000001" customHeight="1" x14ac:dyDescent="0.2">
      <c r="A141" s="571" t="s">
        <v>171</v>
      </c>
      <c r="B141" s="572"/>
      <c r="C141" s="572"/>
      <c r="D141" s="573"/>
      <c r="E141" s="583">
        <f>SUM(F126)</f>
        <v>722393</v>
      </c>
      <c r="F141" s="584"/>
      <c r="G141" s="583">
        <f>SUM(H126)</f>
        <v>1562086</v>
      </c>
      <c r="H141" s="584"/>
      <c r="I141" s="574">
        <f>SUM(J126)</f>
        <v>6512293</v>
      </c>
      <c r="J141" s="575" t="e">
        <f>SUM(#REF!+#REF!)</f>
        <v>#REF!</v>
      </c>
      <c r="K141" s="574">
        <f>SUM(L126)</f>
        <v>10552464</v>
      </c>
      <c r="L141" s="575" t="e">
        <f>SUM(#REF!+#REF!)</f>
        <v>#REF!</v>
      </c>
      <c r="M141" s="544">
        <f t="shared" ref="M141" si="73">SUM(N126)</f>
        <v>5030191</v>
      </c>
      <c r="N141" s="545" t="e">
        <f>SUM(#REF!+#REF!)</f>
        <v>#REF!</v>
      </c>
      <c r="O141" s="544">
        <f t="shared" ref="O141" si="74">SUM(P126)</f>
        <v>2388000</v>
      </c>
      <c r="P141" s="545" t="e">
        <f>SUM(#REF!+#REF!)</f>
        <v>#REF!</v>
      </c>
      <c r="Q141" s="544">
        <f t="shared" ref="Q141" si="75">SUM(R126)</f>
        <v>2745323</v>
      </c>
      <c r="R141" s="545" t="e">
        <f>SUM(#REF!+#REF!)</f>
        <v>#REF!</v>
      </c>
    </row>
    <row r="142" spans="1:18" ht="20.100000000000001" customHeight="1" x14ac:dyDescent="0.2">
      <c r="A142" s="571" t="s">
        <v>167</v>
      </c>
      <c r="B142" s="572"/>
      <c r="C142" s="572"/>
      <c r="D142" s="573"/>
      <c r="E142" s="583">
        <f>SUM(E136)</f>
        <v>1098050</v>
      </c>
      <c r="F142" s="584"/>
      <c r="G142" s="583">
        <f>SUM(G136)</f>
        <v>2118002</v>
      </c>
      <c r="H142" s="584"/>
      <c r="I142" s="574">
        <f>SUM(I136)</f>
        <v>1382868</v>
      </c>
      <c r="J142" s="575" t="e">
        <f>SUM(#REF!+#REF!)</f>
        <v>#REF!</v>
      </c>
      <c r="K142" s="574">
        <f>SUM(K136)</f>
        <v>1364808</v>
      </c>
      <c r="L142" s="575" t="e">
        <f>SUM(#REF!+#REF!)</f>
        <v>#REF!</v>
      </c>
      <c r="M142" s="544">
        <f t="shared" ref="M142" si="76">SUM(M136)</f>
        <v>1216864</v>
      </c>
      <c r="N142" s="545" t="e">
        <f>SUM(#REF!+#REF!)</f>
        <v>#REF!</v>
      </c>
      <c r="O142" s="544">
        <f t="shared" ref="O142" si="77">SUM(O136)</f>
        <v>1000536</v>
      </c>
      <c r="P142" s="545" t="e">
        <f>SUM(#REF!+#REF!)</f>
        <v>#REF!</v>
      </c>
      <c r="Q142" s="544">
        <f t="shared" ref="Q142" si="78">SUM(Q136)</f>
        <v>924926</v>
      </c>
      <c r="R142" s="545" t="e">
        <f>SUM(#REF!+#REF!)</f>
        <v>#REF!</v>
      </c>
    </row>
    <row r="143" spans="1:18" ht="25.5" customHeight="1" thickBot="1" x14ac:dyDescent="0.3">
      <c r="A143" s="566" t="s">
        <v>172</v>
      </c>
      <c r="B143" s="567"/>
      <c r="C143" s="567"/>
      <c r="D143" s="568"/>
      <c r="E143" s="569">
        <f>SUM(E140:F142)</f>
        <v>38527897</v>
      </c>
      <c r="F143" s="570"/>
      <c r="G143" s="569">
        <f>SUM(G140:H142)</f>
        <v>44247783.620000005</v>
      </c>
      <c r="H143" s="570"/>
      <c r="I143" s="546">
        <f>I140+I141+I142</f>
        <v>51778981</v>
      </c>
      <c r="J143" s="547"/>
      <c r="K143" s="546">
        <f>K140+K141+K142</f>
        <v>59323385</v>
      </c>
      <c r="L143" s="547"/>
      <c r="M143" s="546">
        <f t="shared" ref="M143" si="79">M140+M141+M142</f>
        <v>54107757</v>
      </c>
      <c r="N143" s="547"/>
      <c r="O143" s="546">
        <f t="shared" ref="O143" si="80">O140+O141+O142</f>
        <v>49563754</v>
      </c>
      <c r="P143" s="547"/>
      <c r="Q143" s="546">
        <f t="shared" ref="Q143" si="81">Q140+Q141+Q142</f>
        <v>50025059</v>
      </c>
      <c r="R143" s="547"/>
    </row>
    <row r="144" spans="1:18" s="41" customFormat="1" ht="5.0999999999999996" customHeight="1" x14ac:dyDescent="0.25">
      <c r="A144" s="565"/>
      <c r="B144" s="565"/>
      <c r="C144" s="565"/>
      <c r="D144" s="565"/>
      <c r="E144" s="250"/>
      <c r="F144" s="250"/>
      <c r="G144" s="250"/>
      <c r="H144" s="250"/>
      <c r="I144" s="85"/>
      <c r="J144" s="85"/>
      <c r="K144" s="85"/>
      <c r="L144" s="85"/>
      <c r="M144" s="85"/>
      <c r="N144" s="85"/>
      <c r="O144" s="85"/>
      <c r="P144" s="85"/>
      <c r="Q144" s="85"/>
      <c r="R144" s="85"/>
    </row>
  </sheetData>
  <sheetProtection sheet="1" objects="1" scenarios="1"/>
  <mergeCells count="143">
    <mergeCell ref="E134:F134"/>
    <mergeCell ref="E135:F135"/>
    <mergeCell ref="E136:F136"/>
    <mergeCell ref="E139:F139"/>
    <mergeCell ref="E140:F140"/>
    <mergeCell ref="E141:F141"/>
    <mergeCell ref="E142:F142"/>
    <mergeCell ref="E143:F143"/>
    <mergeCell ref="O143:P143"/>
    <mergeCell ref="Q143:R143"/>
    <mergeCell ref="K143:L143"/>
    <mergeCell ref="G129:H129"/>
    <mergeCell ref="G139:H139"/>
    <mergeCell ref="G130:H130"/>
    <mergeCell ref="G131:H131"/>
    <mergeCell ref="G132:H132"/>
    <mergeCell ref="G133:H133"/>
    <mergeCell ref="G134:H134"/>
    <mergeCell ref="G135:H135"/>
    <mergeCell ref="G136:H136"/>
    <mergeCell ref="Q131:R131"/>
    <mergeCell ref="Q134:R134"/>
    <mergeCell ref="O136:P136"/>
    <mergeCell ref="Q136:R136"/>
    <mergeCell ref="O139:P139"/>
    <mergeCell ref="Q139:R139"/>
    <mergeCell ref="O137:P137"/>
    <mergeCell ref="Q137:R137"/>
    <mergeCell ref="O135:P135"/>
    <mergeCell ref="A129:D129"/>
    <mergeCell ref="I129:J129"/>
    <mergeCell ref="O129:P129"/>
    <mergeCell ref="E77:F77"/>
    <mergeCell ref="E114:F114"/>
    <mergeCell ref="E129:F129"/>
    <mergeCell ref="E130:F130"/>
    <mergeCell ref="E131:F131"/>
    <mergeCell ref="E132:F132"/>
    <mergeCell ref="G77:H77"/>
    <mergeCell ref="G114:H114"/>
    <mergeCell ref="O131:P131"/>
    <mergeCell ref="A112:R112"/>
    <mergeCell ref="A77:C78"/>
    <mergeCell ref="D77:D78"/>
    <mergeCell ref="I77:J77"/>
    <mergeCell ref="I132:J132"/>
    <mergeCell ref="M77:N77"/>
    <mergeCell ref="M114:N114"/>
    <mergeCell ref="M129:N129"/>
    <mergeCell ref="M130:N130"/>
    <mergeCell ref="M131:N131"/>
    <mergeCell ref="Q129:R129"/>
    <mergeCell ref="O130:P130"/>
    <mergeCell ref="A1:R1"/>
    <mergeCell ref="A38:C39"/>
    <mergeCell ref="D38:D39"/>
    <mergeCell ref="I38:J38"/>
    <mergeCell ref="O38:P38"/>
    <mergeCell ref="Q38:R38"/>
    <mergeCell ref="A36:R36"/>
    <mergeCell ref="O3:P3"/>
    <mergeCell ref="A2:J2"/>
    <mergeCell ref="A3:C4"/>
    <mergeCell ref="D3:D4"/>
    <mergeCell ref="I3:J3"/>
    <mergeCell ref="Q3:R3"/>
    <mergeCell ref="E3:F3"/>
    <mergeCell ref="E38:F38"/>
    <mergeCell ref="G38:H38"/>
    <mergeCell ref="G3:H3"/>
    <mergeCell ref="K3:L3"/>
    <mergeCell ref="M3:N3"/>
    <mergeCell ref="M38:N38"/>
    <mergeCell ref="Q135:R135"/>
    <mergeCell ref="O132:P132"/>
    <mergeCell ref="Q132:R132"/>
    <mergeCell ref="K140:L140"/>
    <mergeCell ref="K141:L141"/>
    <mergeCell ref="K142:L142"/>
    <mergeCell ref="A136:D136"/>
    <mergeCell ref="I136:J136"/>
    <mergeCell ref="I134:J134"/>
    <mergeCell ref="A139:D139"/>
    <mergeCell ref="I139:J139"/>
    <mergeCell ref="K139:L139"/>
    <mergeCell ref="I135:J135"/>
    <mergeCell ref="K136:L136"/>
    <mergeCell ref="M132:N132"/>
    <mergeCell ref="M133:N133"/>
    <mergeCell ref="M142:N142"/>
    <mergeCell ref="O133:P133"/>
    <mergeCell ref="Q133:R133"/>
    <mergeCell ref="O134:P134"/>
    <mergeCell ref="Q141:R141"/>
    <mergeCell ref="O142:P142"/>
    <mergeCell ref="Q142:R142"/>
    <mergeCell ref="E133:F133"/>
    <mergeCell ref="A144:D144"/>
    <mergeCell ref="A143:D143"/>
    <mergeCell ref="I143:J143"/>
    <mergeCell ref="G143:H143"/>
    <mergeCell ref="A141:D141"/>
    <mergeCell ref="I141:J141"/>
    <mergeCell ref="A140:D140"/>
    <mergeCell ref="I140:J140"/>
    <mergeCell ref="A142:D142"/>
    <mergeCell ref="I142:J142"/>
    <mergeCell ref="G140:H140"/>
    <mergeCell ref="G141:H141"/>
    <mergeCell ref="G142:H142"/>
    <mergeCell ref="A75:R75"/>
    <mergeCell ref="O114:P114"/>
    <mergeCell ref="A126:D126"/>
    <mergeCell ref="A114:C115"/>
    <mergeCell ref="D114:D115"/>
    <mergeCell ref="I114:J114"/>
    <mergeCell ref="O77:P77"/>
    <mergeCell ref="Q77:R77"/>
    <mergeCell ref="Q114:R114"/>
    <mergeCell ref="Q130:R130"/>
    <mergeCell ref="I131:J131"/>
    <mergeCell ref="I130:J130"/>
    <mergeCell ref="I133:J133"/>
    <mergeCell ref="O140:P140"/>
    <mergeCell ref="Q140:R140"/>
    <mergeCell ref="O141:P141"/>
    <mergeCell ref="M143:N143"/>
    <mergeCell ref="K38:L38"/>
    <mergeCell ref="K77:L77"/>
    <mergeCell ref="K114:L114"/>
    <mergeCell ref="K129:L129"/>
    <mergeCell ref="K130:L130"/>
    <mergeCell ref="K131:L131"/>
    <mergeCell ref="K132:L132"/>
    <mergeCell ref="K133:L133"/>
    <mergeCell ref="K134:L134"/>
    <mergeCell ref="M137:N137"/>
    <mergeCell ref="M134:N134"/>
    <mergeCell ref="M135:N135"/>
    <mergeCell ref="M136:N136"/>
    <mergeCell ref="M139:N139"/>
    <mergeCell ref="M140:N140"/>
    <mergeCell ref="M141:N141"/>
  </mergeCells>
  <pageMargins left="0.23622047244094491" right="0.23622047244094491" top="0.55118110236220474" bottom="0.35433070866141736" header="0.31496062992125984" footer="0.31496062992125984"/>
  <pageSetup paperSize="9" scale="64" fitToHeight="0" orientation="landscape" r:id="rId1"/>
  <headerFooter alignWithMargins="0"/>
  <rowBreaks count="3" manualBreakCount="3">
    <brk id="35" max="15" man="1"/>
    <brk id="74" max="15" man="1"/>
    <brk id="11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9"/>
  <sheetViews>
    <sheetView topLeftCell="A85" zoomScale="90" zoomScaleNormal="90" workbookViewId="0">
      <selection activeCell="N9" sqref="N9"/>
    </sheetView>
  </sheetViews>
  <sheetFormatPr defaultColWidth="9.140625" defaultRowHeight="12.75" x14ac:dyDescent="0.2"/>
  <cols>
    <col min="1" max="1" width="1.85546875" style="52" customWidth="1"/>
    <col min="2" max="2" width="59.85546875" style="52" customWidth="1"/>
    <col min="3" max="7" width="15.7109375" style="52" customWidth="1"/>
    <col min="8" max="16384" width="9.140625" style="52"/>
  </cols>
  <sheetData>
    <row r="2" spans="2:7" ht="23.25" customHeight="1" x14ac:dyDescent="0.2"/>
    <row r="3" spans="2:7" ht="23.25" x14ac:dyDescent="0.2">
      <c r="B3" s="601" t="s">
        <v>239</v>
      </c>
      <c r="C3" s="601"/>
      <c r="D3" s="601"/>
      <c r="E3" s="601"/>
      <c r="F3" s="601"/>
      <c r="G3" s="601"/>
    </row>
    <row r="4" spans="2:7" ht="23.25" customHeight="1" x14ac:dyDescent="0.2">
      <c r="B4" s="601" t="s">
        <v>173</v>
      </c>
      <c r="C4" s="601"/>
      <c r="D4" s="601"/>
      <c r="E4" s="601"/>
      <c r="F4" s="601"/>
      <c r="G4" s="601"/>
    </row>
    <row r="5" spans="2:7" ht="23.25" x14ac:dyDescent="0.2">
      <c r="B5" s="601" t="s">
        <v>174</v>
      </c>
      <c r="C5" s="601"/>
      <c r="D5" s="601"/>
      <c r="E5" s="601"/>
      <c r="F5" s="601"/>
      <c r="G5" s="601"/>
    </row>
    <row r="6" spans="2:7" ht="23.25" x14ac:dyDescent="0.2">
      <c r="B6" s="601" t="s">
        <v>289</v>
      </c>
      <c r="C6" s="601"/>
      <c r="D6" s="601"/>
      <c r="E6" s="601"/>
      <c r="F6" s="601"/>
      <c r="G6" s="601"/>
    </row>
    <row r="7" spans="2:7" ht="23.25" x14ac:dyDescent="0.2">
      <c r="B7" s="178"/>
      <c r="C7" s="178"/>
      <c r="D7" s="356"/>
      <c r="E7" s="356"/>
      <c r="F7" s="178"/>
      <c r="G7" s="178"/>
    </row>
    <row r="8" spans="2:7" ht="23.25" x14ac:dyDescent="0.2">
      <c r="B8" s="178"/>
      <c r="C8" s="178"/>
      <c r="D8" s="356"/>
      <c r="E8" s="356"/>
      <c r="F8" s="178"/>
      <c r="G8" s="178"/>
    </row>
    <row r="9" spans="2:7" ht="30.75" thickBot="1" x14ac:dyDescent="0.25">
      <c r="B9" s="602"/>
      <c r="C9" s="602"/>
      <c r="D9" s="86"/>
      <c r="F9" s="86"/>
      <c r="G9" s="86" t="s">
        <v>175</v>
      </c>
    </row>
    <row r="10" spans="2:7" ht="46.5" customHeight="1" thickBot="1" x14ac:dyDescent="0.25">
      <c r="B10" s="87" t="s">
        <v>0</v>
      </c>
      <c r="C10" s="88" t="s">
        <v>242</v>
      </c>
      <c r="D10" s="88" t="s">
        <v>383</v>
      </c>
      <c r="E10" s="88" t="s">
        <v>287</v>
      </c>
      <c r="F10" s="88" t="s">
        <v>266</v>
      </c>
      <c r="G10" s="88" t="s">
        <v>288</v>
      </c>
    </row>
    <row r="11" spans="2:7" ht="21" customHeight="1" x14ac:dyDescent="0.25">
      <c r="B11" s="89" t="s">
        <v>176</v>
      </c>
      <c r="C11" s="345">
        <f t="shared" ref="C11" si="0">SUM(C13:C17)</f>
        <v>165600</v>
      </c>
      <c r="D11" s="345">
        <f t="shared" ref="D11" si="1">SUM(D13:D17)</f>
        <v>165600</v>
      </c>
      <c r="E11" s="90">
        <f t="shared" ref="E11" si="2">SUM(E13:E17)</f>
        <v>47500</v>
      </c>
      <c r="F11" s="90">
        <f t="shared" ref="F11:G11" si="3">SUM(F13:F17)</f>
        <v>47500</v>
      </c>
      <c r="G11" s="90">
        <f t="shared" si="3"/>
        <v>47500</v>
      </c>
    </row>
    <row r="12" spans="2:7" ht="21" customHeight="1" x14ac:dyDescent="0.25">
      <c r="B12" s="89" t="s">
        <v>177</v>
      </c>
      <c r="C12" s="345"/>
      <c r="D12" s="345"/>
      <c r="E12" s="90"/>
      <c r="F12" s="90"/>
      <c r="G12" s="90"/>
    </row>
    <row r="13" spans="2:7" ht="21" hidden="1" customHeight="1" x14ac:dyDescent="0.25">
      <c r="B13" s="89" t="s">
        <v>178</v>
      </c>
      <c r="C13" s="345">
        <v>0</v>
      </c>
      <c r="D13" s="345">
        <v>0</v>
      </c>
      <c r="E13" s="90">
        <v>0</v>
      </c>
      <c r="F13" s="90">
        <v>0</v>
      </c>
      <c r="G13" s="90">
        <v>0</v>
      </c>
    </row>
    <row r="14" spans="2:7" ht="21" hidden="1" customHeight="1" x14ac:dyDescent="0.25">
      <c r="B14" s="89" t="s">
        <v>179</v>
      </c>
      <c r="C14" s="345">
        <v>0</v>
      </c>
      <c r="D14" s="345">
        <v>0</v>
      </c>
      <c r="E14" s="90">
        <v>0</v>
      </c>
      <c r="F14" s="90">
        <v>0</v>
      </c>
      <c r="G14" s="90">
        <v>0</v>
      </c>
    </row>
    <row r="15" spans="2:7" ht="21" hidden="1" customHeight="1" x14ac:dyDescent="0.25">
      <c r="B15" s="89" t="s">
        <v>180</v>
      </c>
      <c r="C15" s="345">
        <v>0</v>
      </c>
      <c r="D15" s="345">
        <v>0</v>
      </c>
      <c r="E15" s="90">
        <v>0</v>
      </c>
      <c r="F15" s="90">
        <v>0</v>
      </c>
      <c r="G15" s="90">
        <v>0</v>
      </c>
    </row>
    <row r="16" spans="2:7" ht="21" hidden="1" customHeight="1" x14ac:dyDescent="0.25">
      <c r="B16" s="89" t="s">
        <v>181</v>
      </c>
      <c r="C16" s="345">
        <v>0</v>
      </c>
      <c r="D16" s="345">
        <v>0</v>
      </c>
      <c r="E16" s="90">
        <v>0</v>
      </c>
      <c r="F16" s="90">
        <v>0</v>
      </c>
      <c r="G16" s="90">
        <v>0</v>
      </c>
    </row>
    <row r="17" spans="2:7" ht="21" customHeight="1" x14ac:dyDescent="0.25">
      <c r="B17" s="89" t="s">
        <v>182</v>
      </c>
      <c r="C17" s="345">
        <v>165600</v>
      </c>
      <c r="D17" s="345">
        <v>165600</v>
      </c>
      <c r="E17" s="90">
        <v>47500</v>
      </c>
      <c r="F17" s="90">
        <v>47500</v>
      </c>
      <c r="G17" s="90">
        <v>47500</v>
      </c>
    </row>
    <row r="18" spans="2:7" ht="21" customHeight="1" x14ac:dyDescent="0.25">
      <c r="B18" s="89"/>
      <c r="C18" s="345"/>
      <c r="D18" s="345"/>
      <c r="E18" s="90"/>
      <c r="F18" s="90"/>
      <c r="G18" s="90"/>
    </row>
    <row r="19" spans="2:7" ht="21" customHeight="1" x14ac:dyDescent="0.25">
      <c r="B19" s="89" t="s">
        <v>183</v>
      </c>
      <c r="C19" s="345">
        <f t="shared" ref="C19" si="4">SUM(C21:C24)</f>
        <v>10000</v>
      </c>
      <c r="D19" s="345">
        <f t="shared" ref="D19" si="5">SUM(D21:D24)</f>
        <v>0</v>
      </c>
      <c r="E19" s="90">
        <f t="shared" ref="E19" si="6">SUM(E21:E24)</f>
        <v>0</v>
      </c>
      <c r="F19" s="90">
        <f t="shared" ref="F19:G19" si="7">SUM(F21:F24)</f>
        <v>0</v>
      </c>
      <c r="G19" s="90">
        <f t="shared" si="7"/>
        <v>0</v>
      </c>
    </row>
    <row r="20" spans="2:7" ht="21" customHeight="1" x14ac:dyDescent="0.25">
      <c r="B20" s="89" t="s">
        <v>184</v>
      </c>
      <c r="C20" s="346"/>
      <c r="D20" s="346"/>
      <c r="E20" s="91"/>
      <c r="F20" s="91"/>
      <c r="G20" s="91"/>
    </row>
    <row r="21" spans="2:7" ht="21" hidden="1" customHeight="1" x14ac:dyDescent="0.25">
      <c r="B21" s="89" t="s">
        <v>185</v>
      </c>
      <c r="C21" s="346">
        <v>0</v>
      </c>
      <c r="D21" s="346">
        <v>0</v>
      </c>
      <c r="E21" s="91">
        <v>0</v>
      </c>
      <c r="F21" s="91">
        <v>0</v>
      </c>
      <c r="G21" s="91">
        <v>0</v>
      </c>
    </row>
    <row r="22" spans="2:7" ht="21" customHeight="1" x14ac:dyDescent="0.25">
      <c r="B22" s="89" t="s">
        <v>186</v>
      </c>
      <c r="C22" s="346">
        <v>10000</v>
      </c>
      <c r="D22" s="346">
        <v>0</v>
      </c>
      <c r="E22" s="91">
        <v>0</v>
      </c>
      <c r="F22" s="91">
        <v>0</v>
      </c>
      <c r="G22" s="91">
        <v>0</v>
      </c>
    </row>
    <row r="23" spans="2:7" ht="21" hidden="1" customHeight="1" x14ac:dyDescent="0.25">
      <c r="B23" s="89" t="s">
        <v>187</v>
      </c>
      <c r="C23" s="345">
        <v>0</v>
      </c>
      <c r="D23" s="345">
        <v>0</v>
      </c>
      <c r="E23" s="90">
        <v>0</v>
      </c>
      <c r="F23" s="90">
        <v>0</v>
      </c>
      <c r="G23" s="90">
        <v>0</v>
      </c>
    </row>
    <row r="24" spans="2:7" ht="21" hidden="1" customHeight="1" x14ac:dyDescent="0.25">
      <c r="B24" s="89" t="s">
        <v>188</v>
      </c>
      <c r="C24" s="346">
        <v>0</v>
      </c>
      <c r="D24" s="346">
        <v>0</v>
      </c>
      <c r="E24" s="91">
        <v>0</v>
      </c>
      <c r="F24" s="91">
        <v>0</v>
      </c>
      <c r="G24" s="91">
        <v>0</v>
      </c>
    </row>
    <row r="25" spans="2:7" ht="21" customHeight="1" x14ac:dyDescent="0.25">
      <c r="B25" s="89" t="s">
        <v>247</v>
      </c>
      <c r="C25" s="346"/>
      <c r="D25" s="346">
        <v>3100</v>
      </c>
      <c r="E25" s="91"/>
      <c r="F25" s="91"/>
      <c r="G25" s="91"/>
    </row>
    <row r="26" spans="2:7" ht="21" customHeight="1" x14ac:dyDescent="0.2">
      <c r="B26" s="93" t="s">
        <v>189</v>
      </c>
      <c r="C26" s="347">
        <v>0</v>
      </c>
      <c r="D26" s="347">
        <v>0</v>
      </c>
      <c r="E26" s="94">
        <v>0</v>
      </c>
      <c r="F26" s="94">
        <v>0</v>
      </c>
      <c r="G26" s="94">
        <v>0</v>
      </c>
    </row>
    <row r="27" spans="2:7" ht="21" customHeight="1" x14ac:dyDescent="0.2">
      <c r="B27" s="93"/>
      <c r="C27" s="348"/>
      <c r="D27" s="348"/>
      <c r="E27" s="95"/>
      <c r="F27" s="95"/>
      <c r="G27" s="95"/>
    </row>
    <row r="28" spans="2:7" ht="21" customHeight="1" x14ac:dyDescent="0.2">
      <c r="B28" s="93" t="s">
        <v>172</v>
      </c>
      <c r="C28" s="348">
        <v>270210</v>
      </c>
      <c r="D28" s="348">
        <v>256810</v>
      </c>
      <c r="E28" s="95">
        <v>56300</v>
      </c>
      <c r="F28" s="95">
        <v>47500</v>
      </c>
      <c r="G28" s="95">
        <v>47500</v>
      </c>
    </row>
    <row r="29" spans="2:7" ht="21" customHeight="1" x14ac:dyDescent="0.2">
      <c r="B29" s="96" t="s">
        <v>190</v>
      </c>
      <c r="C29" s="348">
        <v>260210</v>
      </c>
      <c r="D29" s="348">
        <v>253710</v>
      </c>
      <c r="E29" s="95">
        <v>56300</v>
      </c>
      <c r="F29" s="95">
        <v>47500</v>
      </c>
      <c r="G29" s="95">
        <v>47500</v>
      </c>
    </row>
    <row r="30" spans="2:7" ht="21" customHeight="1" x14ac:dyDescent="0.2">
      <c r="B30" s="96"/>
      <c r="C30" s="349"/>
      <c r="D30" s="349"/>
      <c r="E30" s="97"/>
      <c r="F30" s="97"/>
      <c r="G30" s="97"/>
    </row>
    <row r="31" spans="2:7" ht="21" customHeight="1" x14ac:dyDescent="0.2">
      <c r="B31" s="93" t="s">
        <v>191</v>
      </c>
      <c r="C31" s="347">
        <v>0</v>
      </c>
      <c r="D31" s="347">
        <v>0</v>
      </c>
      <c r="E31" s="94">
        <v>0</v>
      </c>
      <c r="F31" s="94">
        <v>0</v>
      </c>
      <c r="G31" s="94">
        <v>0</v>
      </c>
    </row>
    <row r="32" spans="2:7" ht="21" customHeight="1" thickBot="1" x14ac:dyDescent="0.25">
      <c r="B32" s="98" t="s">
        <v>233</v>
      </c>
      <c r="C32" s="350">
        <v>94610</v>
      </c>
      <c r="D32" s="350">
        <v>88110</v>
      </c>
      <c r="E32" s="99">
        <v>8800</v>
      </c>
      <c r="F32" s="99">
        <v>0</v>
      </c>
      <c r="G32" s="99">
        <v>0</v>
      </c>
    </row>
    <row r="33" spans="2:7" ht="21" customHeight="1" x14ac:dyDescent="0.2">
      <c r="B33" s="127"/>
      <c r="C33" s="128"/>
      <c r="D33" s="128"/>
      <c r="E33" s="128"/>
      <c r="F33" s="128"/>
      <c r="G33" s="128"/>
    </row>
    <row r="34" spans="2:7" ht="21" customHeight="1" x14ac:dyDescent="0.2">
      <c r="B34" s="127"/>
      <c r="C34" s="128"/>
      <c r="D34" s="128"/>
      <c r="E34" s="128"/>
      <c r="F34" s="128"/>
      <c r="G34" s="128"/>
    </row>
    <row r="35" spans="2:7" ht="18" customHeight="1" x14ac:dyDescent="0.2">
      <c r="B35" s="127"/>
      <c r="C35" s="128"/>
      <c r="D35" s="128"/>
      <c r="E35" s="128"/>
      <c r="F35" s="128"/>
      <c r="G35" s="128"/>
    </row>
    <row r="36" spans="2:7" ht="20.100000000000001" customHeight="1" x14ac:dyDescent="0.2">
      <c r="B36" s="127"/>
      <c r="C36" s="128"/>
      <c r="D36" s="128"/>
      <c r="E36" s="128"/>
      <c r="F36" s="128"/>
      <c r="G36" s="128"/>
    </row>
    <row r="37" spans="2:7" ht="21" customHeight="1" x14ac:dyDescent="0.2">
      <c r="B37" s="601" t="s">
        <v>240</v>
      </c>
      <c r="C37" s="601"/>
      <c r="D37" s="601"/>
      <c r="E37" s="601"/>
      <c r="F37" s="601"/>
      <c r="G37" s="601"/>
    </row>
    <row r="38" spans="2:7" ht="21" customHeight="1" x14ac:dyDescent="0.2">
      <c r="B38" s="601" t="s">
        <v>192</v>
      </c>
      <c r="C38" s="601"/>
      <c r="D38" s="601"/>
      <c r="E38" s="601"/>
      <c r="F38" s="601"/>
      <c r="G38" s="601"/>
    </row>
    <row r="39" spans="2:7" ht="21" customHeight="1" x14ac:dyDescent="0.2">
      <c r="B39" s="601" t="s">
        <v>386</v>
      </c>
      <c r="C39" s="601"/>
      <c r="D39" s="601"/>
      <c r="E39" s="601"/>
      <c r="F39" s="601"/>
      <c r="G39" s="601"/>
    </row>
    <row r="40" spans="2:7" ht="30" customHeight="1" thickBot="1" x14ac:dyDescent="0.25">
      <c r="B40" s="163"/>
      <c r="C40" s="177"/>
      <c r="D40" s="86"/>
      <c r="F40" s="86"/>
      <c r="G40" s="86" t="s">
        <v>193</v>
      </c>
    </row>
    <row r="41" spans="2:7" ht="46.5" customHeight="1" thickBot="1" x14ac:dyDescent="0.25">
      <c r="B41" s="87" t="s">
        <v>0</v>
      </c>
      <c r="C41" s="88" t="s">
        <v>242</v>
      </c>
      <c r="D41" s="88" t="s">
        <v>383</v>
      </c>
      <c r="E41" s="88" t="s">
        <v>287</v>
      </c>
      <c r="F41" s="88" t="s">
        <v>266</v>
      </c>
      <c r="G41" s="88" t="s">
        <v>288</v>
      </c>
    </row>
    <row r="42" spans="2:7" ht="24.95" customHeight="1" x14ac:dyDescent="0.2">
      <c r="B42" s="100" t="s">
        <v>194</v>
      </c>
      <c r="C42" s="338"/>
      <c r="D42" s="338"/>
      <c r="E42" s="101"/>
      <c r="F42" s="101"/>
      <c r="G42" s="101"/>
    </row>
    <row r="43" spans="2:7" ht="18.95" customHeight="1" x14ac:dyDescent="0.25">
      <c r="B43" s="102" t="s">
        <v>195</v>
      </c>
      <c r="C43" s="339">
        <f t="shared" ref="C43" si="8">SUM(C45:C53)</f>
        <v>1448600</v>
      </c>
      <c r="D43" s="339">
        <f t="shared" ref="D43" si="9">SUM(D45:D51)</f>
        <v>1478900</v>
      </c>
      <c r="E43" s="103">
        <f t="shared" ref="E43" si="10">SUM(E45:E53)</f>
        <v>1474320</v>
      </c>
      <c r="F43" s="103">
        <f t="shared" ref="F43:G43" si="11">SUM(F45:F53)</f>
        <v>1494320</v>
      </c>
      <c r="G43" s="103">
        <f t="shared" si="11"/>
        <v>1494320</v>
      </c>
    </row>
    <row r="44" spans="2:7" ht="18.95" customHeight="1" x14ac:dyDescent="0.25">
      <c r="B44" s="102" t="s">
        <v>196</v>
      </c>
      <c r="C44" s="340"/>
      <c r="D44" s="340"/>
      <c r="E44" s="104"/>
      <c r="F44" s="104"/>
      <c r="G44" s="104"/>
    </row>
    <row r="45" spans="2:7" ht="18.95" customHeight="1" x14ac:dyDescent="0.25">
      <c r="B45" s="102" t="s">
        <v>253</v>
      </c>
      <c r="C45" s="341">
        <v>1389000</v>
      </c>
      <c r="D45" s="341">
        <v>1389300</v>
      </c>
      <c r="E45" s="105">
        <f>1409320-20000</f>
        <v>1389320</v>
      </c>
      <c r="F45" s="105">
        <v>1409320</v>
      </c>
      <c r="G45" s="105">
        <v>1409320</v>
      </c>
    </row>
    <row r="46" spans="2:7" ht="18.95" customHeight="1" x14ac:dyDescent="0.25">
      <c r="B46" s="102" t="s">
        <v>254</v>
      </c>
      <c r="C46" s="341">
        <v>38000</v>
      </c>
      <c r="D46" s="341">
        <v>68000</v>
      </c>
      <c r="E46" s="105">
        <v>35000</v>
      </c>
      <c r="F46" s="105">
        <v>35000</v>
      </c>
      <c r="G46" s="105">
        <v>35000</v>
      </c>
    </row>
    <row r="47" spans="2:7" ht="18.95" customHeight="1" x14ac:dyDescent="0.25">
      <c r="B47" s="102" t="s">
        <v>255</v>
      </c>
      <c r="C47" s="341">
        <v>0</v>
      </c>
      <c r="D47" s="341">
        <v>0</v>
      </c>
      <c r="E47" s="105">
        <v>30000</v>
      </c>
      <c r="F47" s="105">
        <v>30000</v>
      </c>
      <c r="G47" s="105">
        <v>30000</v>
      </c>
    </row>
    <row r="48" spans="2:7" ht="18.95" customHeight="1" x14ac:dyDescent="0.25">
      <c r="B48" s="102" t="s">
        <v>256</v>
      </c>
      <c r="C48" s="341">
        <v>4000</v>
      </c>
      <c r="D48" s="341">
        <v>4000</v>
      </c>
      <c r="E48" s="105">
        <v>5000</v>
      </c>
      <c r="F48" s="105">
        <v>5000</v>
      </c>
      <c r="G48" s="105">
        <v>5000</v>
      </c>
    </row>
    <row r="49" spans="2:7" ht="18.95" customHeight="1" x14ac:dyDescent="0.25">
      <c r="B49" s="102" t="s">
        <v>257</v>
      </c>
      <c r="C49" s="341">
        <v>5600</v>
      </c>
      <c r="D49" s="341">
        <v>1400</v>
      </c>
      <c r="E49" s="105">
        <v>0</v>
      </c>
      <c r="F49" s="105">
        <v>0</v>
      </c>
      <c r="G49" s="105">
        <v>0</v>
      </c>
    </row>
    <row r="50" spans="2:7" ht="18.95" customHeight="1" x14ac:dyDescent="0.25">
      <c r="B50" s="102" t="s">
        <v>258</v>
      </c>
      <c r="C50" s="341">
        <v>12000</v>
      </c>
      <c r="D50" s="341">
        <v>12000</v>
      </c>
      <c r="E50" s="105">
        <v>15000</v>
      </c>
      <c r="F50" s="105">
        <v>15000</v>
      </c>
      <c r="G50" s="105">
        <v>15000</v>
      </c>
    </row>
    <row r="51" spans="2:7" ht="18.95" customHeight="1" x14ac:dyDescent="0.25">
      <c r="B51" s="102" t="s">
        <v>259</v>
      </c>
      <c r="C51" s="341">
        <v>0</v>
      </c>
      <c r="D51" s="341">
        <v>4200</v>
      </c>
      <c r="E51" s="105">
        <v>0</v>
      </c>
      <c r="F51" s="105">
        <v>0</v>
      </c>
      <c r="G51" s="105">
        <v>0</v>
      </c>
    </row>
    <row r="52" spans="2:7" ht="18.95" customHeight="1" x14ac:dyDescent="0.25">
      <c r="B52" s="102" t="s">
        <v>261</v>
      </c>
      <c r="C52" s="341"/>
      <c r="D52" s="341">
        <v>0</v>
      </c>
      <c r="E52" s="105">
        <v>0</v>
      </c>
      <c r="F52" s="105">
        <v>0</v>
      </c>
      <c r="G52" s="105">
        <v>0</v>
      </c>
    </row>
    <row r="53" spans="2:7" ht="18.95" customHeight="1" x14ac:dyDescent="0.25">
      <c r="B53" s="102" t="s">
        <v>260</v>
      </c>
      <c r="C53" s="341">
        <v>0</v>
      </c>
      <c r="D53" s="341">
        <v>0</v>
      </c>
      <c r="E53" s="105">
        <v>0</v>
      </c>
      <c r="F53" s="105">
        <v>0</v>
      </c>
      <c r="G53" s="105">
        <v>0</v>
      </c>
    </row>
    <row r="54" spans="2:7" ht="18.95" customHeight="1" x14ac:dyDescent="0.25">
      <c r="B54" s="106" t="s">
        <v>197</v>
      </c>
      <c r="C54" s="341">
        <v>0</v>
      </c>
      <c r="D54" s="341">
        <v>21782</v>
      </c>
      <c r="E54" s="105">
        <v>0</v>
      </c>
      <c r="F54" s="105">
        <v>0</v>
      </c>
      <c r="G54" s="105">
        <v>0</v>
      </c>
    </row>
    <row r="55" spans="2:7" ht="18.95" customHeight="1" x14ac:dyDescent="0.25">
      <c r="B55" s="106" t="s">
        <v>198</v>
      </c>
      <c r="C55" s="341">
        <v>210000</v>
      </c>
      <c r="D55" s="341">
        <v>310108</v>
      </c>
      <c r="E55" s="105">
        <v>26000</v>
      </c>
      <c r="F55" s="105">
        <v>100000</v>
      </c>
      <c r="G55" s="105">
        <v>150000</v>
      </c>
    </row>
    <row r="56" spans="2:7" ht="18.95" customHeight="1" x14ac:dyDescent="0.2">
      <c r="B56" s="109" t="s">
        <v>199</v>
      </c>
      <c r="C56" s="342">
        <v>1448600</v>
      </c>
      <c r="D56" s="342">
        <v>1500682</v>
      </c>
      <c r="E56" s="107">
        <v>1474320</v>
      </c>
      <c r="F56" s="107">
        <v>1494320</v>
      </c>
      <c r="G56" s="107">
        <v>1494320</v>
      </c>
    </row>
    <row r="57" spans="2:7" ht="18.95" customHeight="1" x14ac:dyDescent="0.2">
      <c r="B57" s="96" t="s">
        <v>200</v>
      </c>
      <c r="C57" s="342">
        <v>710572.6</v>
      </c>
      <c r="D57" s="342">
        <v>710572.6</v>
      </c>
      <c r="E57" s="107">
        <v>710573</v>
      </c>
      <c r="F57" s="107">
        <v>710573</v>
      </c>
      <c r="G57" s="107">
        <v>710573</v>
      </c>
    </row>
    <row r="58" spans="2:7" ht="18.95" customHeight="1" x14ac:dyDescent="0.2">
      <c r="B58" s="110" t="s">
        <v>201</v>
      </c>
      <c r="C58" s="342">
        <v>210000</v>
      </c>
      <c r="D58" s="342">
        <v>310108</v>
      </c>
      <c r="E58" s="107">
        <v>26000</v>
      </c>
      <c r="F58" s="107">
        <f>F55</f>
        <v>100000</v>
      </c>
      <c r="G58" s="107">
        <f>G55</f>
        <v>150000</v>
      </c>
    </row>
    <row r="59" spans="2:7" ht="18.95" customHeight="1" x14ac:dyDescent="0.2">
      <c r="B59" s="110" t="s">
        <v>202</v>
      </c>
      <c r="C59" s="342">
        <v>340840</v>
      </c>
      <c r="D59" s="342">
        <v>350884</v>
      </c>
      <c r="E59" s="107">
        <v>321679</v>
      </c>
      <c r="F59" s="107">
        <v>340840</v>
      </c>
      <c r="G59" s="107">
        <v>369155</v>
      </c>
    </row>
    <row r="60" spans="2:7" ht="24.95" customHeight="1" x14ac:dyDescent="0.2">
      <c r="B60" s="100" t="s">
        <v>203</v>
      </c>
      <c r="C60" s="343"/>
      <c r="D60" s="343"/>
      <c r="E60" s="111"/>
      <c r="F60" s="111"/>
      <c r="G60" s="111"/>
    </row>
    <row r="61" spans="2:7" ht="18.95" customHeight="1" x14ac:dyDescent="0.25">
      <c r="B61" s="102" t="s">
        <v>204</v>
      </c>
      <c r="C61" s="341">
        <v>690000</v>
      </c>
      <c r="D61" s="341">
        <v>693000</v>
      </c>
      <c r="E61" s="105">
        <v>698275</v>
      </c>
      <c r="F61" s="105">
        <v>718275</v>
      </c>
      <c r="G61" s="105">
        <v>718275</v>
      </c>
    </row>
    <row r="62" spans="2:7" ht="18.95" customHeight="1" x14ac:dyDescent="0.25">
      <c r="B62" s="106" t="s">
        <v>197</v>
      </c>
      <c r="C62" s="341">
        <v>0</v>
      </c>
      <c r="D62" s="341">
        <v>29500</v>
      </c>
      <c r="E62" s="105">
        <v>0</v>
      </c>
      <c r="F62" s="105">
        <v>0</v>
      </c>
      <c r="G62" s="105">
        <v>0</v>
      </c>
    </row>
    <row r="63" spans="2:7" ht="18.95" customHeight="1" x14ac:dyDescent="0.25">
      <c r="B63" s="102" t="s">
        <v>205</v>
      </c>
      <c r="C63" s="341">
        <v>25000</v>
      </c>
      <c r="D63" s="341">
        <v>55000</v>
      </c>
      <c r="E63" s="105">
        <f>8000+61062</f>
        <v>69062</v>
      </c>
      <c r="F63" s="105">
        <v>0</v>
      </c>
      <c r="G63" s="105">
        <v>0</v>
      </c>
    </row>
    <row r="64" spans="2:7" ht="18.95" customHeight="1" x14ac:dyDescent="0.2">
      <c r="B64" s="109" t="s">
        <v>199</v>
      </c>
      <c r="C64" s="342">
        <v>690000</v>
      </c>
      <c r="D64" s="342">
        <v>722500</v>
      </c>
      <c r="E64" s="107">
        <v>698275</v>
      </c>
      <c r="F64" s="107">
        <v>718275</v>
      </c>
      <c r="G64" s="107">
        <v>718275</v>
      </c>
    </row>
    <row r="65" spans="2:7" ht="18.95" customHeight="1" x14ac:dyDescent="0.2">
      <c r="B65" s="96" t="s">
        <v>200</v>
      </c>
      <c r="C65" s="342">
        <v>358368</v>
      </c>
      <c r="D65" s="342">
        <v>358368</v>
      </c>
      <c r="E65" s="107">
        <v>358368</v>
      </c>
      <c r="F65" s="107">
        <v>358368</v>
      </c>
      <c r="G65" s="107">
        <v>358368</v>
      </c>
    </row>
    <row r="66" spans="2:7" ht="18.95" customHeight="1" x14ac:dyDescent="0.2">
      <c r="B66" s="110" t="s">
        <v>201</v>
      </c>
      <c r="C66" s="342">
        <v>25000</v>
      </c>
      <c r="D66" s="342">
        <v>55000</v>
      </c>
      <c r="E66" s="107">
        <f>8000+61062</f>
        <v>69062</v>
      </c>
      <c r="F66" s="107">
        <v>0</v>
      </c>
      <c r="G66" s="107">
        <v>0</v>
      </c>
    </row>
    <row r="67" spans="2:7" ht="18.95" customHeight="1" thickBot="1" x14ac:dyDescent="0.25">
      <c r="B67" s="112" t="s">
        <v>244</v>
      </c>
      <c r="C67" s="344">
        <v>24515</v>
      </c>
      <c r="D67" s="344">
        <v>33515</v>
      </c>
      <c r="E67" s="113">
        <v>25500</v>
      </c>
      <c r="F67" s="113">
        <v>25500</v>
      </c>
      <c r="G67" s="113">
        <v>25500</v>
      </c>
    </row>
    <row r="68" spans="2:7" ht="6" customHeight="1" x14ac:dyDescent="0.2">
      <c r="B68" s="114"/>
      <c r="C68" s="108"/>
      <c r="D68" s="108"/>
      <c r="E68" s="108"/>
      <c r="F68" s="108"/>
      <c r="G68" s="108"/>
    </row>
    <row r="69" spans="2:7" ht="18" customHeight="1" x14ac:dyDescent="0.2">
      <c r="B69" s="601" t="s">
        <v>241</v>
      </c>
      <c r="C69" s="601"/>
      <c r="D69" s="601"/>
      <c r="E69" s="601"/>
      <c r="F69" s="601"/>
      <c r="G69" s="601"/>
    </row>
    <row r="70" spans="2:7" ht="18" customHeight="1" x14ac:dyDescent="0.2">
      <c r="B70" s="601" t="s">
        <v>206</v>
      </c>
      <c r="C70" s="601"/>
      <c r="D70" s="601"/>
      <c r="E70" s="601"/>
      <c r="F70" s="601"/>
      <c r="G70" s="601"/>
    </row>
    <row r="71" spans="2:7" ht="18" customHeight="1" x14ac:dyDescent="0.2">
      <c r="B71" s="601" t="s">
        <v>386</v>
      </c>
      <c r="C71" s="601"/>
      <c r="D71" s="601"/>
      <c r="E71" s="601"/>
      <c r="F71" s="601"/>
      <c r="G71" s="601"/>
    </row>
    <row r="72" spans="2:7" ht="29.1" customHeight="1" thickBot="1" x14ac:dyDescent="0.25">
      <c r="B72" s="603"/>
      <c r="C72" s="603"/>
      <c r="D72" s="86"/>
      <c r="F72" s="86"/>
      <c r="G72" s="86" t="s">
        <v>207</v>
      </c>
    </row>
    <row r="73" spans="2:7" ht="45.75" customHeight="1" thickBot="1" x14ac:dyDescent="0.25">
      <c r="B73" s="87" t="s">
        <v>0</v>
      </c>
      <c r="C73" s="88" t="s">
        <v>242</v>
      </c>
      <c r="D73" s="88" t="s">
        <v>383</v>
      </c>
      <c r="E73" s="88" t="s">
        <v>287</v>
      </c>
      <c r="F73" s="88" t="s">
        <v>266</v>
      </c>
      <c r="G73" s="88" t="s">
        <v>288</v>
      </c>
    </row>
    <row r="74" spans="2:7" ht="14.85" customHeight="1" x14ac:dyDescent="0.25">
      <c r="B74" s="115" t="s">
        <v>208</v>
      </c>
      <c r="C74" s="341">
        <f t="shared" ref="C74" si="12">SUM(C78-C75-C76)</f>
        <v>1396012</v>
      </c>
      <c r="D74" s="341">
        <f>SUM(D78-D75-D76)</f>
        <v>1403293</v>
      </c>
      <c r="E74" s="105">
        <f>SUM(E78-E75-E76)</f>
        <v>1415327</v>
      </c>
      <c r="F74" s="105">
        <f t="shared" ref="F74:G74" si="13">SUM(F78-F75-F76)</f>
        <v>1431173</v>
      </c>
      <c r="G74" s="105">
        <f t="shared" si="13"/>
        <v>1431173</v>
      </c>
    </row>
    <row r="75" spans="2:7" ht="14.85" customHeight="1" x14ac:dyDescent="0.25">
      <c r="B75" s="115" t="s">
        <v>209</v>
      </c>
      <c r="C75" s="341">
        <f>SUM(C92+C98+C103)</f>
        <v>382528</v>
      </c>
      <c r="D75" s="341">
        <f>SUM(D92+D98+D103+D86)</f>
        <v>471870</v>
      </c>
      <c r="E75" s="105">
        <f>SUM(E92+E98+E103+E86)</f>
        <v>460052</v>
      </c>
      <c r="F75" s="105">
        <f t="shared" ref="F75:G75" si="14">SUM(F92+F98+F103+F86)</f>
        <v>420052</v>
      </c>
      <c r="G75" s="105">
        <f t="shared" si="14"/>
        <v>420052</v>
      </c>
    </row>
    <row r="76" spans="2:7" ht="14.85" customHeight="1" x14ac:dyDescent="0.25">
      <c r="B76" s="115" t="s">
        <v>197</v>
      </c>
      <c r="C76" s="341">
        <v>0</v>
      </c>
      <c r="D76" s="341">
        <v>6315</v>
      </c>
      <c r="E76" s="105">
        <v>0</v>
      </c>
      <c r="F76" s="105">
        <v>0</v>
      </c>
      <c r="G76" s="105">
        <v>0</v>
      </c>
    </row>
    <row r="77" spans="2:7" ht="14.85" customHeight="1" x14ac:dyDescent="0.25">
      <c r="B77" s="115" t="s">
        <v>210</v>
      </c>
      <c r="C77" s="341">
        <v>14000</v>
      </c>
      <c r="D77" s="341">
        <v>22409</v>
      </c>
      <c r="E77" s="105">
        <v>0</v>
      </c>
      <c r="F77" s="105">
        <v>0</v>
      </c>
      <c r="G77" s="105">
        <v>0</v>
      </c>
    </row>
    <row r="78" spans="2:7" ht="14.85" customHeight="1" x14ac:dyDescent="0.2">
      <c r="B78" s="116" t="s">
        <v>211</v>
      </c>
      <c r="C78" s="351">
        <f t="shared" ref="C78" si="15">SUM(C84+C89)</f>
        <v>1778540</v>
      </c>
      <c r="D78" s="351">
        <f>SUM(D84+D89)</f>
        <v>1881478</v>
      </c>
      <c r="E78" s="117">
        <f t="shared" ref="E78" si="16">SUM(E84+E89)</f>
        <v>1875379</v>
      </c>
      <c r="F78" s="117">
        <f t="shared" ref="F78:G78" si="17">SUM(F84+F89)</f>
        <v>1851225</v>
      </c>
      <c r="G78" s="117">
        <f t="shared" si="17"/>
        <v>1851225</v>
      </c>
    </row>
    <row r="79" spans="2:7" ht="14.85" customHeight="1" x14ac:dyDescent="0.2">
      <c r="B79" s="118" t="s">
        <v>212</v>
      </c>
      <c r="C79" s="351">
        <f t="shared" ref="C79:D79" si="18">SUM(C85+C93+C99+C104+C107)</f>
        <v>1058386</v>
      </c>
      <c r="D79" s="351">
        <f t="shared" si="18"/>
        <v>1121885</v>
      </c>
      <c r="E79" s="117">
        <f t="shared" ref="E79" si="19">SUM(E85+E93+E99+E104+E107)</f>
        <v>1085838</v>
      </c>
      <c r="F79" s="117">
        <f t="shared" ref="F79:G79" si="20">SUM(F85+F93+F99+F104+F107)</f>
        <v>1085838</v>
      </c>
      <c r="G79" s="117">
        <f t="shared" si="20"/>
        <v>1085838</v>
      </c>
    </row>
    <row r="80" spans="2:7" ht="14.85" customHeight="1" x14ac:dyDescent="0.2">
      <c r="B80" s="116" t="s">
        <v>245</v>
      </c>
      <c r="C80" s="342">
        <f t="shared" ref="C80:G80" si="21">SUM(C88+C95+C100+C105+C108)</f>
        <v>407194</v>
      </c>
      <c r="D80" s="342">
        <f>SUM(D88+D95+D100+D105+D108)</f>
        <v>462307</v>
      </c>
      <c r="E80" s="107">
        <f t="shared" ref="E80" si="22">SUM(E88+E95+E100+E105+E108)</f>
        <v>447369</v>
      </c>
      <c r="F80" s="107">
        <f t="shared" si="21"/>
        <v>407369</v>
      </c>
      <c r="G80" s="107">
        <f t="shared" si="21"/>
        <v>407369</v>
      </c>
    </row>
    <row r="81" spans="2:7" ht="14.85" customHeight="1" x14ac:dyDescent="0.2">
      <c r="B81" s="118" t="s">
        <v>213</v>
      </c>
      <c r="C81" s="351">
        <v>40000</v>
      </c>
      <c r="D81" s="351">
        <v>88798</v>
      </c>
      <c r="E81" s="117"/>
      <c r="F81" s="117"/>
      <c r="G81" s="117"/>
    </row>
    <row r="82" spans="2:7" ht="14.85" customHeight="1" x14ac:dyDescent="0.2">
      <c r="B82" s="118" t="s">
        <v>248</v>
      </c>
      <c r="C82" s="351">
        <v>0</v>
      </c>
      <c r="D82" s="351">
        <v>36479</v>
      </c>
      <c r="E82" s="117"/>
      <c r="F82" s="117"/>
      <c r="G82" s="117"/>
    </row>
    <row r="83" spans="2:7" ht="14.85" customHeight="1" x14ac:dyDescent="0.2">
      <c r="B83" s="119" t="s">
        <v>231</v>
      </c>
      <c r="C83" s="342"/>
      <c r="D83" s="342"/>
      <c r="E83" s="107"/>
      <c r="F83" s="107"/>
      <c r="G83" s="107"/>
    </row>
    <row r="84" spans="2:7" ht="14.85" customHeight="1" x14ac:dyDescent="0.25">
      <c r="B84" s="116" t="s">
        <v>214</v>
      </c>
      <c r="C84" s="340">
        <v>191400</v>
      </c>
      <c r="D84" s="340">
        <v>224533</v>
      </c>
      <c r="E84" s="104">
        <v>215831</v>
      </c>
      <c r="F84" s="104">
        <v>209963</v>
      </c>
      <c r="G84" s="104">
        <v>209963</v>
      </c>
    </row>
    <row r="85" spans="2:7" ht="14.85" customHeight="1" x14ac:dyDescent="0.2">
      <c r="B85" s="118" t="s">
        <v>200</v>
      </c>
      <c r="C85" s="342">
        <v>108308</v>
      </c>
      <c r="D85" s="342">
        <v>127237</v>
      </c>
      <c r="E85" s="107">
        <v>118274</v>
      </c>
      <c r="F85" s="107">
        <v>118274</v>
      </c>
      <c r="G85" s="107">
        <v>118274</v>
      </c>
    </row>
    <row r="86" spans="2:7" ht="14.85" customHeight="1" x14ac:dyDescent="0.2">
      <c r="B86" s="116" t="s">
        <v>221</v>
      </c>
      <c r="C86" s="342"/>
      <c r="D86" s="342">
        <v>23519</v>
      </c>
      <c r="E86" s="107">
        <v>0</v>
      </c>
      <c r="F86" s="107">
        <v>0</v>
      </c>
      <c r="G86" s="107">
        <v>0</v>
      </c>
    </row>
    <row r="87" spans="2:7" ht="14.85" customHeight="1" x14ac:dyDescent="0.2">
      <c r="B87" s="118" t="s">
        <v>215</v>
      </c>
      <c r="C87" s="342">
        <v>14000</v>
      </c>
      <c r="D87" s="342">
        <v>15327</v>
      </c>
      <c r="E87" s="107">
        <v>0</v>
      </c>
      <c r="F87" s="107">
        <v>0</v>
      </c>
      <c r="G87" s="107">
        <v>0</v>
      </c>
    </row>
    <row r="88" spans="2:7" ht="14.85" customHeight="1" x14ac:dyDescent="0.2">
      <c r="B88" s="116" t="s">
        <v>246</v>
      </c>
      <c r="C88" s="342">
        <v>11274</v>
      </c>
      <c r="D88" s="342">
        <v>11674</v>
      </c>
      <c r="E88" s="107">
        <v>11449</v>
      </c>
      <c r="F88" s="107">
        <v>11449</v>
      </c>
      <c r="G88" s="107">
        <v>11449</v>
      </c>
    </row>
    <row r="89" spans="2:7" ht="14.85" customHeight="1" x14ac:dyDescent="0.2">
      <c r="B89" s="120" t="s">
        <v>216</v>
      </c>
      <c r="C89" s="352">
        <f t="shared" ref="C89" si="23">SUM(C91+C97+C102+C106)</f>
        <v>1587140</v>
      </c>
      <c r="D89" s="352">
        <f t="shared" ref="D89" si="24">SUM(D91+D97+D102+D106)</f>
        <v>1656945</v>
      </c>
      <c r="E89" s="121">
        <f t="shared" ref="E89" si="25">SUM(E91+E97+E102+E106)</f>
        <v>1659548</v>
      </c>
      <c r="F89" s="121">
        <f t="shared" ref="F89:G89" si="26">SUM(F91+F97+F102+F106)</f>
        <v>1641262</v>
      </c>
      <c r="G89" s="121">
        <f t="shared" si="26"/>
        <v>1641262</v>
      </c>
    </row>
    <row r="90" spans="2:7" ht="14.85" customHeight="1" x14ac:dyDescent="0.2">
      <c r="B90" s="119" t="s">
        <v>217</v>
      </c>
      <c r="C90" s="342"/>
      <c r="D90" s="342"/>
      <c r="E90" s="107"/>
      <c r="F90" s="107"/>
      <c r="G90" s="107"/>
    </row>
    <row r="91" spans="2:7" ht="14.85" customHeight="1" x14ac:dyDescent="0.25">
      <c r="B91" s="116" t="s">
        <v>214</v>
      </c>
      <c r="C91" s="340">
        <v>794664</v>
      </c>
      <c r="D91" s="340">
        <v>825869</v>
      </c>
      <c r="E91" s="104">
        <v>841344</v>
      </c>
      <c r="F91" s="104">
        <v>834589</v>
      </c>
      <c r="G91" s="104">
        <v>834589</v>
      </c>
    </row>
    <row r="92" spans="2:7" ht="14.85" customHeight="1" x14ac:dyDescent="0.2">
      <c r="B92" s="116" t="s">
        <v>218</v>
      </c>
      <c r="C92" s="342">
        <v>310128</v>
      </c>
      <c r="D92" s="342">
        <v>315393</v>
      </c>
      <c r="E92" s="107">
        <v>347652</v>
      </c>
      <c r="F92" s="107">
        <v>347652</v>
      </c>
      <c r="G92" s="107">
        <v>347652</v>
      </c>
    </row>
    <row r="93" spans="2:7" ht="14.85" customHeight="1" x14ac:dyDescent="0.2">
      <c r="B93" s="118" t="s">
        <v>200</v>
      </c>
      <c r="C93" s="342">
        <v>421101</v>
      </c>
      <c r="D93" s="342">
        <v>438326</v>
      </c>
      <c r="E93" s="107">
        <v>433083</v>
      </c>
      <c r="F93" s="107">
        <v>433083</v>
      </c>
      <c r="G93" s="107">
        <v>433083</v>
      </c>
    </row>
    <row r="94" spans="2:7" ht="14.85" customHeight="1" x14ac:dyDescent="0.2">
      <c r="B94" s="118" t="s">
        <v>171</v>
      </c>
      <c r="C94" s="342">
        <v>0</v>
      </c>
      <c r="D94" s="342">
        <v>7082</v>
      </c>
      <c r="E94" s="107">
        <v>0</v>
      </c>
      <c r="F94" s="107">
        <v>0</v>
      </c>
      <c r="G94" s="107">
        <v>0</v>
      </c>
    </row>
    <row r="95" spans="2:7" ht="14.85" customHeight="1" x14ac:dyDescent="0.2">
      <c r="B95" s="116" t="s">
        <v>246</v>
      </c>
      <c r="C95" s="342">
        <v>279820</v>
      </c>
      <c r="D95" s="342">
        <v>285085</v>
      </c>
      <c r="E95" s="107">
        <v>279820</v>
      </c>
      <c r="F95" s="107">
        <v>279820</v>
      </c>
      <c r="G95" s="107">
        <v>279820</v>
      </c>
    </row>
    <row r="96" spans="2:7" ht="14.85" customHeight="1" x14ac:dyDescent="0.2">
      <c r="B96" s="119" t="s">
        <v>219</v>
      </c>
      <c r="C96" s="342"/>
      <c r="D96" s="342"/>
      <c r="E96" s="107"/>
      <c r="F96" s="107"/>
      <c r="G96" s="107"/>
    </row>
    <row r="97" spans="2:7" ht="14.85" customHeight="1" x14ac:dyDescent="0.25">
      <c r="B97" s="116" t="s">
        <v>220</v>
      </c>
      <c r="C97" s="340">
        <v>668760</v>
      </c>
      <c r="D97" s="340">
        <v>703630</v>
      </c>
      <c r="E97" s="104">
        <v>680267</v>
      </c>
      <c r="F97" s="104">
        <v>675097</v>
      </c>
      <c r="G97" s="104">
        <v>675097</v>
      </c>
    </row>
    <row r="98" spans="2:7" ht="14.85" customHeight="1" x14ac:dyDescent="0.2">
      <c r="B98" s="116" t="s">
        <v>221</v>
      </c>
      <c r="C98" s="342">
        <v>40000</v>
      </c>
      <c r="D98" s="342">
        <v>100558</v>
      </c>
      <c r="E98" s="107">
        <v>80000</v>
      </c>
      <c r="F98" s="107">
        <v>40000</v>
      </c>
      <c r="G98" s="107">
        <v>40000</v>
      </c>
    </row>
    <row r="99" spans="2:7" ht="14.85" customHeight="1" x14ac:dyDescent="0.2">
      <c r="B99" s="118" t="s">
        <v>200</v>
      </c>
      <c r="C99" s="342">
        <v>457853</v>
      </c>
      <c r="D99" s="342">
        <v>483698</v>
      </c>
      <c r="E99" s="107">
        <v>459767</v>
      </c>
      <c r="F99" s="107">
        <v>459767</v>
      </c>
      <c r="G99" s="107">
        <v>459767</v>
      </c>
    </row>
    <row r="100" spans="2:7" ht="14.85" customHeight="1" x14ac:dyDescent="0.2">
      <c r="B100" s="116" t="s">
        <v>246</v>
      </c>
      <c r="C100" s="342">
        <v>110000</v>
      </c>
      <c r="D100" s="342">
        <v>158798</v>
      </c>
      <c r="E100" s="107">
        <v>150000</v>
      </c>
      <c r="F100" s="107">
        <v>110000</v>
      </c>
      <c r="G100" s="107">
        <v>110000</v>
      </c>
    </row>
    <row r="101" spans="2:7" ht="14.85" customHeight="1" x14ac:dyDescent="0.2">
      <c r="B101" s="115" t="s">
        <v>222</v>
      </c>
      <c r="C101" s="342"/>
      <c r="D101" s="342"/>
      <c r="E101" s="107"/>
      <c r="F101" s="107"/>
      <c r="G101" s="107"/>
    </row>
    <row r="102" spans="2:7" ht="14.85" customHeight="1" x14ac:dyDescent="0.25">
      <c r="B102" s="116" t="s">
        <v>214</v>
      </c>
      <c r="C102" s="340">
        <v>83598</v>
      </c>
      <c r="D102" s="340">
        <v>86653</v>
      </c>
      <c r="E102" s="104">
        <v>97117</v>
      </c>
      <c r="F102" s="104">
        <v>90756</v>
      </c>
      <c r="G102" s="104">
        <v>90756</v>
      </c>
    </row>
    <row r="103" spans="2:7" ht="14.85" customHeight="1" x14ac:dyDescent="0.2">
      <c r="B103" s="116" t="s">
        <v>218</v>
      </c>
      <c r="C103" s="342">
        <v>32400</v>
      </c>
      <c r="D103" s="342">
        <v>32400</v>
      </c>
      <c r="E103" s="107">
        <v>32400</v>
      </c>
      <c r="F103" s="107">
        <v>32400</v>
      </c>
      <c r="G103" s="107">
        <v>32400</v>
      </c>
    </row>
    <row r="104" spans="2:7" ht="14.85" customHeight="1" x14ac:dyDescent="0.2">
      <c r="B104" s="118" t="s">
        <v>200</v>
      </c>
      <c r="C104" s="342">
        <v>45517</v>
      </c>
      <c r="D104" s="342">
        <v>46517</v>
      </c>
      <c r="E104" s="107">
        <v>49107</v>
      </c>
      <c r="F104" s="107">
        <v>49107</v>
      </c>
      <c r="G104" s="107">
        <v>49107</v>
      </c>
    </row>
    <row r="105" spans="2:7" ht="14.85" customHeight="1" x14ac:dyDescent="0.2">
      <c r="B105" s="116" t="s">
        <v>246</v>
      </c>
      <c r="C105" s="353">
        <v>5100</v>
      </c>
      <c r="D105" s="353">
        <v>5750</v>
      </c>
      <c r="E105" s="122">
        <v>5100</v>
      </c>
      <c r="F105" s="122">
        <v>5100</v>
      </c>
      <c r="G105" s="122">
        <v>5100</v>
      </c>
    </row>
    <row r="106" spans="2:7" s="92" customFormat="1" ht="14.85" customHeight="1" x14ac:dyDescent="0.25">
      <c r="B106" s="123" t="s">
        <v>223</v>
      </c>
      <c r="C106" s="354">
        <v>40118</v>
      </c>
      <c r="D106" s="354">
        <v>40793</v>
      </c>
      <c r="E106" s="124">
        <v>40820</v>
      </c>
      <c r="F106" s="124">
        <v>40820</v>
      </c>
      <c r="G106" s="124">
        <v>40820</v>
      </c>
    </row>
    <row r="107" spans="2:7" s="92" customFormat="1" ht="14.85" customHeight="1" x14ac:dyDescent="0.2">
      <c r="B107" s="125" t="s">
        <v>200</v>
      </c>
      <c r="C107" s="353">
        <v>25607</v>
      </c>
      <c r="D107" s="353">
        <v>26107</v>
      </c>
      <c r="E107" s="122">
        <v>25607</v>
      </c>
      <c r="F107" s="122">
        <v>25607</v>
      </c>
      <c r="G107" s="122">
        <v>25607</v>
      </c>
    </row>
    <row r="108" spans="2:7" ht="14.85" customHeight="1" thickBot="1" x14ac:dyDescent="0.25">
      <c r="B108" s="98" t="s">
        <v>246</v>
      </c>
      <c r="C108" s="355">
        <v>1000</v>
      </c>
      <c r="D108" s="355">
        <v>1000</v>
      </c>
      <c r="E108" s="126">
        <v>1000</v>
      </c>
      <c r="F108" s="126">
        <v>1000</v>
      </c>
      <c r="G108" s="126">
        <v>1000</v>
      </c>
    </row>
    <row r="109" spans="2:7" ht="17.45" customHeight="1" x14ac:dyDescent="0.2">
      <c r="B109" s="114"/>
      <c r="C109" s="108"/>
      <c r="D109" s="108"/>
      <c r="E109" s="108"/>
      <c r="F109" s="108"/>
      <c r="G109" s="108"/>
    </row>
  </sheetData>
  <sheetProtection sheet="1" objects="1" scenarios="1"/>
  <mergeCells count="12">
    <mergeCell ref="B72:C72"/>
    <mergeCell ref="B69:G69"/>
    <mergeCell ref="B70:G70"/>
    <mergeCell ref="B71:G71"/>
    <mergeCell ref="B38:G38"/>
    <mergeCell ref="B39:G39"/>
    <mergeCell ref="B37:G37"/>
    <mergeCell ref="B3:G3"/>
    <mergeCell ref="B4:G4"/>
    <mergeCell ref="B5:G5"/>
    <mergeCell ref="B6:G6"/>
    <mergeCell ref="B9:C9"/>
  </mergeCells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1"/>
  <sheetViews>
    <sheetView topLeftCell="A55" workbookViewId="0">
      <selection activeCell="L26" sqref="L26"/>
    </sheetView>
  </sheetViews>
  <sheetFormatPr defaultRowHeight="15" x14ac:dyDescent="0.25"/>
  <cols>
    <col min="1" max="1" width="40.7109375" style="363" customWidth="1"/>
    <col min="2" max="2" width="22.7109375" style="363" customWidth="1"/>
    <col min="3" max="3" width="22.28515625" style="363" customWidth="1"/>
    <col min="4" max="4" width="13.42578125" style="363" customWidth="1"/>
    <col min="5" max="5" width="14.85546875" style="363" customWidth="1"/>
    <col min="6" max="6" width="15.42578125" style="363" customWidth="1"/>
    <col min="7" max="256" width="9.140625" style="363"/>
    <col min="257" max="257" width="40.7109375" style="363" customWidth="1"/>
    <col min="258" max="258" width="22.7109375" style="363" customWidth="1"/>
    <col min="259" max="259" width="22.28515625" style="363" customWidth="1"/>
    <col min="260" max="260" width="13.42578125" style="363" customWidth="1"/>
    <col min="261" max="261" width="14.85546875" style="363" customWidth="1"/>
    <col min="262" max="262" width="15.42578125" style="363" customWidth="1"/>
    <col min="263" max="512" width="9.140625" style="363"/>
    <col min="513" max="513" width="40.7109375" style="363" customWidth="1"/>
    <col min="514" max="514" width="22.7109375" style="363" customWidth="1"/>
    <col min="515" max="515" width="22.28515625" style="363" customWidth="1"/>
    <col min="516" max="516" width="13.42578125" style="363" customWidth="1"/>
    <col min="517" max="517" width="14.85546875" style="363" customWidth="1"/>
    <col min="518" max="518" width="15.42578125" style="363" customWidth="1"/>
    <col min="519" max="768" width="9.140625" style="363"/>
    <col min="769" max="769" width="40.7109375" style="363" customWidth="1"/>
    <col min="770" max="770" width="22.7109375" style="363" customWidth="1"/>
    <col min="771" max="771" width="22.28515625" style="363" customWidth="1"/>
    <col min="772" max="772" width="13.42578125" style="363" customWidth="1"/>
    <col min="773" max="773" width="14.85546875" style="363" customWidth="1"/>
    <col min="774" max="774" width="15.42578125" style="363" customWidth="1"/>
    <col min="775" max="1024" width="9.140625" style="363"/>
    <col min="1025" max="1025" width="40.7109375" style="363" customWidth="1"/>
    <col min="1026" max="1026" width="22.7109375" style="363" customWidth="1"/>
    <col min="1027" max="1027" width="22.28515625" style="363" customWidth="1"/>
    <col min="1028" max="1028" width="13.42578125" style="363" customWidth="1"/>
    <col min="1029" max="1029" width="14.85546875" style="363" customWidth="1"/>
    <col min="1030" max="1030" width="15.42578125" style="363" customWidth="1"/>
    <col min="1031" max="1280" width="9.140625" style="363"/>
    <col min="1281" max="1281" width="40.7109375" style="363" customWidth="1"/>
    <col min="1282" max="1282" width="22.7109375" style="363" customWidth="1"/>
    <col min="1283" max="1283" width="22.28515625" style="363" customWidth="1"/>
    <col min="1284" max="1284" width="13.42578125" style="363" customWidth="1"/>
    <col min="1285" max="1285" width="14.85546875" style="363" customWidth="1"/>
    <col min="1286" max="1286" width="15.42578125" style="363" customWidth="1"/>
    <col min="1287" max="1536" width="9.140625" style="363"/>
    <col min="1537" max="1537" width="40.7109375" style="363" customWidth="1"/>
    <col min="1538" max="1538" width="22.7109375" style="363" customWidth="1"/>
    <col min="1539" max="1539" width="22.28515625" style="363" customWidth="1"/>
    <col min="1540" max="1540" width="13.42578125" style="363" customWidth="1"/>
    <col min="1541" max="1541" width="14.85546875" style="363" customWidth="1"/>
    <col min="1542" max="1542" width="15.42578125" style="363" customWidth="1"/>
    <col min="1543" max="1792" width="9.140625" style="363"/>
    <col min="1793" max="1793" width="40.7109375" style="363" customWidth="1"/>
    <col min="1794" max="1794" width="22.7109375" style="363" customWidth="1"/>
    <col min="1795" max="1795" width="22.28515625" style="363" customWidth="1"/>
    <col min="1796" max="1796" width="13.42578125" style="363" customWidth="1"/>
    <col min="1797" max="1797" width="14.85546875" style="363" customWidth="1"/>
    <col min="1798" max="1798" width="15.42578125" style="363" customWidth="1"/>
    <col min="1799" max="2048" width="9.140625" style="363"/>
    <col min="2049" max="2049" width="40.7109375" style="363" customWidth="1"/>
    <col min="2050" max="2050" width="22.7109375" style="363" customWidth="1"/>
    <col min="2051" max="2051" width="22.28515625" style="363" customWidth="1"/>
    <col min="2052" max="2052" width="13.42578125" style="363" customWidth="1"/>
    <col min="2053" max="2053" width="14.85546875" style="363" customWidth="1"/>
    <col min="2054" max="2054" width="15.42578125" style="363" customWidth="1"/>
    <col min="2055" max="2304" width="9.140625" style="363"/>
    <col min="2305" max="2305" width="40.7109375" style="363" customWidth="1"/>
    <col min="2306" max="2306" width="22.7109375" style="363" customWidth="1"/>
    <col min="2307" max="2307" width="22.28515625" style="363" customWidth="1"/>
    <col min="2308" max="2308" width="13.42578125" style="363" customWidth="1"/>
    <col min="2309" max="2309" width="14.85546875" style="363" customWidth="1"/>
    <col min="2310" max="2310" width="15.42578125" style="363" customWidth="1"/>
    <col min="2311" max="2560" width="9.140625" style="363"/>
    <col min="2561" max="2561" width="40.7109375" style="363" customWidth="1"/>
    <col min="2562" max="2562" width="22.7109375" style="363" customWidth="1"/>
    <col min="2563" max="2563" width="22.28515625" style="363" customWidth="1"/>
    <col min="2564" max="2564" width="13.42578125" style="363" customWidth="1"/>
    <col min="2565" max="2565" width="14.85546875" style="363" customWidth="1"/>
    <col min="2566" max="2566" width="15.42578125" style="363" customWidth="1"/>
    <col min="2567" max="2816" width="9.140625" style="363"/>
    <col min="2817" max="2817" width="40.7109375" style="363" customWidth="1"/>
    <col min="2818" max="2818" width="22.7109375" style="363" customWidth="1"/>
    <col min="2819" max="2819" width="22.28515625" style="363" customWidth="1"/>
    <col min="2820" max="2820" width="13.42578125" style="363" customWidth="1"/>
    <col min="2821" max="2821" width="14.85546875" style="363" customWidth="1"/>
    <col min="2822" max="2822" width="15.42578125" style="363" customWidth="1"/>
    <col min="2823" max="3072" width="9.140625" style="363"/>
    <col min="3073" max="3073" width="40.7109375" style="363" customWidth="1"/>
    <col min="3074" max="3074" width="22.7109375" style="363" customWidth="1"/>
    <col min="3075" max="3075" width="22.28515625" style="363" customWidth="1"/>
    <col min="3076" max="3076" width="13.42578125" style="363" customWidth="1"/>
    <col min="3077" max="3077" width="14.85546875" style="363" customWidth="1"/>
    <col min="3078" max="3078" width="15.42578125" style="363" customWidth="1"/>
    <col min="3079" max="3328" width="9.140625" style="363"/>
    <col min="3329" max="3329" width="40.7109375" style="363" customWidth="1"/>
    <col min="3330" max="3330" width="22.7109375" style="363" customWidth="1"/>
    <col min="3331" max="3331" width="22.28515625" style="363" customWidth="1"/>
    <col min="3332" max="3332" width="13.42578125" style="363" customWidth="1"/>
    <col min="3333" max="3333" width="14.85546875" style="363" customWidth="1"/>
    <col min="3334" max="3334" width="15.42578125" style="363" customWidth="1"/>
    <col min="3335" max="3584" width="9.140625" style="363"/>
    <col min="3585" max="3585" width="40.7109375" style="363" customWidth="1"/>
    <col min="3586" max="3586" width="22.7109375" style="363" customWidth="1"/>
    <col min="3587" max="3587" width="22.28515625" style="363" customWidth="1"/>
    <col min="3588" max="3588" width="13.42578125" style="363" customWidth="1"/>
    <col min="3589" max="3589" width="14.85546875" style="363" customWidth="1"/>
    <col min="3590" max="3590" width="15.42578125" style="363" customWidth="1"/>
    <col min="3591" max="3840" width="9.140625" style="363"/>
    <col min="3841" max="3841" width="40.7109375" style="363" customWidth="1"/>
    <col min="3842" max="3842" width="22.7109375" style="363" customWidth="1"/>
    <col min="3843" max="3843" width="22.28515625" style="363" customWidth="1"/>
    <col min="3844" max="3844" width="13.42578125" style="363" customWidth="1"/>
    <col min="3845" max="3845" width="14.85546875" style="363" customWidth="1"/>
    <col min="3846" max="3846" width="15.42578125" style="363" customWidth="1"/>
    <col min="3847" max="4096" width="9.140625" style="363"/>
    <col min="4097" max="4097" width="40.7109375" style="363" customWidth="1"/>
    <col min="4098" max="4098" width="22.7109375" style="363" customWidth="1"/>
    <col min="4099" max="4099" width="22.28515625" style="363" customWidth="1"/>
    <col min="4100" max="4100" width="13.42578125" style="363" customWidth="1"/>
    <col min="4101" max="4101" width="14.85546875" style="363" customWidth="1"/>
    <col min="4102" max="4102" width="15.42578125" style="363" customWidth="1"/>
    <col min="4103" max="4352" width="9.140625" style="363"/>
    <col min="4353" max="4353" width="40.7109375" style="363" customWidth="1"/>
    <col min="4354" max="4354" width="22.7109375" style="363" customWidth="1"/>
    <col min="4355" max="4355" width="22.28515625" style="363" customWidth="1"/>
    <col min="4356" max="4356" width="13.42578125" style="363" customWidth="1"/>
    <col min="4357" max="4357" width="14.85546875" style="363" customWidth="1"/>
    <col min="4358" max="4358" width="15.42578125" style="363" customWidth="1"/>
    <col min="4359" max="4608" width="9.140625" style="363"/>
    <col min="4609" max="4609" width="40.7109375" style="363" customWidth="1"/>
    <col min="4610" max="4610" width="22.7109375" style="363" customWidth="1"/>
    <col min="4611" max="4611" width="22.28515625" style="363" customWidth="1"/>
    <col min="4612" max="4612" width="13.42578125" style="363" customWidth="1"/>
    <col min="4613" max="4613" width="14.85546875" style="363" customWidth="1"/>
    <col min="4614" max="4614" width="15.42578125" style="363" customWidth="1"/>
    <col min="4615" max="4864" width="9.140625" style="363"/>
    <col min="4865" max="4865" width="40.7109375" style="363" customWidth="1"/>
    <col min="4866" max="4866" width="22.7109375" style="363" customWidth="1"/>
    <col min="4867" max="4867" width="22.28515625" style="363" customWidth="1"/>
    <col min="4868" max="4868" width="13.42578125" style="363" customWidth="1"/>
    <col min="4869" max="4869" width="14.85546875" style="363" customWidth="1"/>
    <col min="4870" max="4870" width="15.42578125" style="363" customWidth="1"/>
    <col min="4871" max="5120" width="9.140625" style="363"/>
    <col min="5121" max="5121" width="40.7109375" style="363" customWidth="1"/>
    <col min="5122" max="5122" width="22.7109375" style="363" customWidth="1"/>
    <col min="5123" max="5123" width="22.28515625" style="363" customWidth="1"/>
    <col min="5124" max="5124" width="13.42578125" style="363" customWidth="1"/>
    <col min="5125" max="5125" width="14.85546875" style="363" customWidth="1"/>
    <col min="5126" max="5126" width="15.42578125" style="363" customWidth="1"/>
    <col min="5127" max="5376" width="9.140625" style="363"/>
    <col min="5377" max="5377" width="40.7109375" style="363" customWidth="1"/>
    <col min="5378" max="5378" width="22.7109375" style="363" customWidth="1"/>
    <col min="5379" max="5379" width="22.28515625" style="363" customWidth="1"/>
    <col min="5380" max="5380" width="13.42578125" style="363" customWidth="1"/>
    <col min="5381" max="5381" width="14.85546875" style="363" customWidth="1"/>
    <col min="5382" max="5382" width="15.42578125" style="363" customWidth="1"/>
    <col min="5383" max="5632" width="9.140625" style="363"/>
    <col min="5633" max="5633" width="40.7109375" style="363" customWidth="1"/>
    <col min="5634" max="5634" width="22.7109375" style="363" customWidth="1"/>
    <col min="5635" max="5635" width="22.28515625" style="363" customWidth="1"/>
    <col min="5636" max="5636" width="13.42578125" style="363" customWidth="1"/>
    <col min="5637" max="5637" width="14.85546875" style="363" customWidth="1"/>
    <col min="5638" max="5638" width="15.42578125" style="363" customWidth="1"/>
    <col min="5639" max="5888" width="9.140625" style="363"/>
    <col min="5889" max="5889" width="40.7109375" style="363" customWidth="1"/>
    <col min="5890" max="5890" width="22.7109375" style="363" customWidth="1"/>
    <col min="5891" max="5891" width="22.28515625" style="363" customWidth="1"/>
    <col min="5892" max="5892" width="13.42578125" style="363" customWidth="1"/>
    <col min="5893" max="5893" width="14.85546875" style="363" customWidth="1"/>
    <col min="5894" max="5894" width="15.42578125" style="363" customWidth="1"/>
    <col min="5895" max="6144" width="9.140625" style="363"/>
    <col min="6145" max="6145" width="40.7109375" style="363" customWidth="1"/>
    <col min="6146" max="6146" width="22.7109375" style="363" customWidth="1"/>
    <col min="6147" max="6147" width="22.28515625" style="363" customWidth="1"/>
    <col min="6148" max="6148" width="13.42578125" style="363" customWidth="1"/>
    <col min="6149" max="6149" width="14.85546875" style="363" customWidth="1"/>
    <col min="6150" max="6150" width="15.42578125" style="363" customWidth="1"/>
    <col min="6151" max="6400" width="9.140625" style="363"/>
    <col min="6401" max="6401" width="40.7109375" style="363" customWidth="1"/>
    <col min="6402" max="6402" width="22.7109375" style="363" customWidth="1"/>
    <col min="6403" max="6403" width="22.28515625" style="363" customWidth="1"/>
    <col min="6404" max="6404" width="13.42578125" style="363" customWidth="1"/>
    <col min="6405" max="6405" width="14.85546875" style="363" customWidth="1"/>
    <col min="6406" max="6406" width="15.42578125" style="363" customWidth="1"/>
    <col min="6407" max="6656" width="9.140625" style="363"/>
    <col min="6657" max="6657" width="40.7109375" style="363" customWidth="1"/>
    <col min="6658" max="6658" width="22.7109375" style="363" customWidth="1"/>
    <col min="6659" max="6659" width="22.28515625" style="363" customWidth="1"/>
    <col min="6660" max="6660" width="13.42578125" style="363" customWidth="1"/>
    <col min="6661" max="6661" width="14.85546875" style="363" customWidth="1"/>
    <col min="6662" max="6662" width="15.42578125" style="363" customWidth="1"/>
    <col min="6663" max="6912" width="9.140625" style="363"/>
    <col min="6913" max="6913" width="40.7109375" style="363" customWidth="1"/>
    <col min="6914" max="6914" width="22.7109375" style="363" customWidth="1"/>
    <col min="6915" max="6915" width="22.28515625" style="363" customWidth="1"/>
    <col min="6916" max="6916" width="13.42578125" style="363" customWidth="1"/>
    <col min="6917" max="6917" width="14.85546875" style="363" customWidth="1"/>
    <col min="6918" max="6918" width="15.42578125" style="363" customWidth="1"/>
    <col min="6919" max="7168" width="9.140625" style="363"/>
    <col min="7169" max="7169" width="40.7109375" style="363" customWidth="1"/>
    <col min="7170" max="7170" width="22.7109375" style="363" customWidth="1"/>
    <col min="7171" max="7171" width="22.28515625" style="363" customWidth="1"/>
    <col min="7172" max="7172" width="13.42578125" style="363" customWidth="1"/>
    <col min="7173" max="7173" width="14.85546875" style="363" customWidth="1"/>
    <col min="7174" max="7174" width="15.42578125" style="363" customWidth="1"/>
    <col min="7175" max="7424" width="9.140625" style="363"/>
    <col min="7425" max="7425" width="40.7109375" style="363" customWidth="1"/>
    <col min="7426" max="7426" width="22.7109375" style="363" customWidth="1"/>
    <col min="7427" max="7427" width="22.28515625" style="363" customWidth="1"/>
    <col min="7428" max="7428" width="13.42578125" style="363" customWidth="1"/>
    <col min="7429" max="7429" width="14.85546875" style="363" customWidth="1"/>
    <col min="7430" max="7430" width="15.42578125" style="363" customWidth="1"/>
    <col min="7431" max="7680" width="9.140625" style="363"/>
    <col min="7681" max="7681" width="40.7109375" style="363" customWidth="1"/>
    <col min="7682" max="7682" width="22.7109375" style="363" customWidth="1"/>
    <col min="7683" max="7683" width="22.28515625" style="363" customWidth="1"/>
    <col min="7684" max="7684" width="13.42578125" style="363" customWidth="1"/>
    <col min="7685" max="7685" width="14.85546875" style="363" customWidth="1"/>
    <col min="7686" max="7686" width="15.42578125" style="363" customWidth="1"/>
    <col min="7687" max="7936" width="9.140625" style="363"/>
    <col min="7937" max="7937" width="40.7109375" style="363" customWidth="1"/>
    <col min="7938" max="7938" width="22.7109375" style="363" customWidth="1"/>
    <col min="7939" max="7939" width="22.28515625" style="363" customWidth="1"/>
    <col min="7940" max="7940" width="13.42578125" style="363" customWidth="1"/>
    <col min="7941" max="7941" width="14.85546875" style="363" customWidth="1"/>
    <col min="7942" max="7942" width="15.42578125" style="363" customWidth="1"/>
    <col min="7943" max="8192" width="9.140625" style="363"/>
    <col min="8193" max="8193" width="40.7109375" style="363" customWidth="1"/>
    <col min="8194" max="8194" width="22.7109375" style="363" customWidth="1"/>
    <col min="8195" max="8195" width="22.28515625" style="363" customWidth="1"/>
    <col min="8196" max="8196" width="13.42578125" style="363" customWidth="1"/>
    <col min="8197" max="8197" width="14.85546875" style="363" customWidth="1"/>
    <col min="8198" max="8198" width="15.42578125" style="363" customWidth="1"/>
    <col min="8199" max="8448" width="9.140625" style="363"/>
    <col min="8449" max="8449" width="40.7109375" style="363" customWidth="1"/>
    <col min="8450" max="8450" width="22.7109375" style="363" customWidth="1"/>
    <col min="8451" max="8451" width="22.28515625" style="363" customWidth="1"/>
    <col min="8452" max="8452" width="13.42578125" style="363" customWidth="1"/>
    <col min="8453" max="8453" width="14.85546875" style="363" customWidth="1"/>
    <col min="8454" max="8454" width="15.42578125" style="363" customWidth="1"/>
    <col min="8455" max="8704" width="9.140625" style="363"/>
    <col min="8705" max="8705" width="40.7109375" style="363" customWidth="1"/>
    <col min="8706" max="8706" width="22.7109375" style="363" customWidth="1"/>
    <col min="8707" max="8707" width="22.28515625" style="363" customWidth="1"/>
    <col min="8708" max="8708" width="13.42578125" style="363" customWidth="1"/>
    <col min="8709" max="8709" width="14.85546875" style="363" customWidth="1"/>
    <col min="8710" max="8710" width="15.42578125" style="363" customWidth="1"/>
    <col min="8711" max="8960" width="9.140625" style="363"/>
    <col min="8961" max="8961" width="40.7109375" style="363" customWidth="1"/>
    <col min="8962" max="8962" width="22.7109375" style="363" customWidth="1"/>
    <col min="8963" max="8963" width="22.28515625" style="363" customWidth="1"/>
    <col min="8964" max="8964" width="13.42578125" style="363" customWidth="1"/>
    <col min="8965" max="8965" width="14.85546875" style="363" customWidth="1"/>
    <col min="8966" max="8966" width="15.42578125" style="363" customWidth="1"/>
    <col min="8967" max="9216" width="9.140625" style="363"/>
    <col min="9217" max="9217" width="40.7109375" style="363" customWidth="1"/>
    <col min="9218" max="9218" width="22.7109375" style="363" customWidth="1"/>
    <col min="9219" max="9219" width="22.28515625" style="363" customWidth="1"/>
    <col min="9220" max="9220" width="13.42578125" style="363" customWidth="1"/>
    <col min="9221" max="9221" width="14.85546875" style="363" customWidth="1"/>
    <col min="9222" max="9222" width="15.42578125" style="363" customWidth="1"/>
    <col min="9223" max="9472" width="9.140625" style="363"/>
    <col min="9473" max="9473" width="40.7109375" style="363" customWidth="1"/>
    <col min="9474" max="9474" width="22.7109375" style="363" customWidth="1"/>
    <col min="9475" max="9475" width="22.28515625" style="363" customWidth="1"/>
    <col min="9476" max="9476" width="13.42578125" style="363" customWidth="1"/>
    <col min="9477" max="9477" width="14.85546875" style="363" customWidth="1"/>
    <col min="9478" max="9478" width="15.42578125" style="363" customWidth="1"/>
    <col min="9479" max="9728" width="9.140625" style="363"/>
    <col min="9729" max="9729" width="40.7109375" style="363" customWidth="1"/>
    <col min="9730" max="9730" width="22.7109375" style="363" customWidth="1"/>
    <col min="9731" max="9731" width="22.28515625" style="363" customWidth="1"/>
    <col min="9732" max="9732" width="13.42578125" style="363" customWidth="1"/>
    <col min="9733" max="9733" width="14.85546875" style="363" customWidth="1"/>
    <col min="9734" max="9734" width="15.42578125" style="363" customWidth="1"/>
    <col min="9735" max="9984" width="9.140625" style="363"/>
    <col min="9985" max="9985" width="40.7109375" style="363" customWidth="1"/>
    <col min="9986" max="9986" width="22.7109375" style="363" customWidth="1"/>
    <col min="9987" max="9987" width="22.28515625" style="363" customWidth="1"/>
    <col min="9988" max="9988" width="13.42578125" style="363" customWidth="1"/>
    <col min="9989" max="9989" width="14.85546875" style="363" customWidth="1"/>
    <col min="9990" max="9990" width="15.42578125" style="363" customWidth="1"/>
    <col min="9991" max="10240" width="9.140625" style="363"/>
    <col min="10241" max="10241" width="40.7109375" style="363" customWidth="1"/>
    <col min="10242" max="10242" width="22.7109375" style="363" customWidth="1"/>
    <col min="10243" max="10243" width="22.28515625" style="363" customWidth="1"/>
    <col min="10244" max="10244" width="13.42578125" style="363" customWidth="1"/>
    <col min="10245" max="10245" width="14.85546875" style="363" customWidth="1"/>
    <col min="10246" max="10246" width="15.42578125" style="363" customWidth="1"/>
    <col min="10247" max="10496" width="9.140625" style="363"/>
    <col min="10497" max="10497" width="40.7109375" style="363" customWidth="1"/>
    <col min="10498" max="10498" width="22.7109375" style="363" customWidth="1"/>
    <col min="10499" max="10499" width="22.28515625" style="363" customWidth="1"/>
    <col min="10500" max="10500" width="13.42578125" style="363" customWidth="1"/>
    <col min="10501" max="10501" width="14.85546875" style="363" customWidth="1"/>
    <col min="10502" max="10502" width="15.42578125" style="363" customWidth="1"/>
    <col min="10503" max="10752" width="9.140625" style="363"/>
    <col min="10753" max="10753" width="40.7109375" style="363" customWidth="1"/>
    <col min="10754" max="10754" width="22.7109375" style="363" customWidth="1"/>
    <col min="10755" max="10755" width="22.28515625" style="363" customWidth="1"/>
    <col min="10756" max="10756" width="13.42578125" style="363" customWidth="1"/>
    <col min="10757" max="10757" width="14.85546875" style="363" customWidth="1"/>
    <col min="10758" max="10758" width="15.42578125" style="363" customWidth="1"/>
    <col min="10759" max="11008" width="9.140625" style="363"/>
    <col min="11009" max="11009" width="40.7109375" style="363" customWidth="1"/>
    <col min="11010" max="11010" width="22.7109375" style="363" customWidth="1"/>
    <col min="11011" max="11011" width="22.28515625" style="363" customWidth="1"/>
    <col min="11012" max="11012" width="13.42578125" style="363" customWidth="1"/>
    <col min="11013" max="11013" width="14.85546875" style="363" customWidth="1"/>
    <col min="11014" max="11014" width="15.42578125" style="363" customWidth="1"/>
    <col min="11015" max="11264" width="9.140625" style="363"/>
    <col min="11265" max="11265" width="40.7109375" style="363" customWidth="1"/>
    <col min="11266" max="11266" width="22.7109375" style="363" customWidth="1"/>
    <col min="11267" max="11267" width="22.28515625" style="363" customWidth="1"/>
    <col min="11268" max="11268" width="13.42578125" style="363" customWidth="1"/>
    <col min="11269" max="11269" width="14.85546875" style="363" customWidth="1"/>
    <col min="11270" max="11270" width="15.42578125" style="363" customWidth="1"/>
    <col min="11271" max="11520" width="9.140625" style="363"/>
    <col min="11521" max="11521" width="40.7109375" style="363" customWidth="1"/>
    <col min="11522" max="11522" width="22.7109375" style="363" customWidth="1"/>
    <col min="11523" max="11523" width="22.28515625" style="363" customWidth="1"/>
    <col min="11524" max="11524" width="13.42578125" style="363" customWidth="1"/>
    <col min="11525" max="11525" width="14.85546875" style="363" customWidth="1"/>
    <col min="11526" max="11526" width="15.42578125" style="363" customWidth="1"/>
    <col min="11527" max="11776" width="9.140625" style="363"/>
    <col min="11777" max="11777" width="40.7109375" style="363" customWidth="1"/>
    <col min="11778" max="11778" width="22.7109375" style="363" customWidth="1"/>
    <col min="11779" max="11779" width="22.28515625" style="363" customWidth="1"/>
    <col min="11780" max="11780" width="13.42578125" style="363" customWidth="1"/>
    <col min="11781" max="11781" width="14.85546875" style="363" customWidth="1"/>
    <col min="11782" max="11782" width="15.42578125" style="363" customWidth="1"/>
    <col min="11783" max="12032" width="9.140625" style="363"/>
    <col min="12033" max="12033" width="40.7109375" style="363" customWidth="1"/>
    <col min="12034" max="12034" width="22.7109375" style="363" customWidth="1"/>
    <col min="12035" max="12035" width="22.28515625" style="363" customWidth="1"/>
    <col min="12036" max="12036" width="13.42578125" style="363" customWidth="1"/>
    <col min="12037" max="12037" width="14.85546875" style="363" customWidth="1"/>
    <col min="12038" max="12038" width="15.42578125" style="363" customWidth="1"/>
    <col min="12039" max="12288" width="9.140625" style="363"/>
    <col min="12289" max="12289" width="40.7109375" style="363" customWidth="1"/>
    <col min="12290" max="12290" width="22.7109375" style="363" customWidth="1"/>
    <col min="12291" max="12291" width="22.28515625" style="363" customWidth="1"/>
    <col min="12292" max="12292" width="13.42578125" style="363" customWidth="1"/>
    <col min="12293" max="12293" width="14.85546875" style="363" customWidth="1"/>
    <col min="12294" max="12294" width="15.42578125" style="363" customWidth="1"/>
    <col min="12295" max="12544" width="9.140625" style="363"/>
    <col min="12545" max="12545" width="40.7109375" style="363" customWidth="1"/>
    <col min="12546" max="12546" width="22.7109375" style="363" customWidth="1"/>
    <col min="12547" max="12547" width="22.28515625" style="363" customWidth="1"/>
    <col min="12548" max="12548" width="13.42578125" style="363" customWidth="1"/>
    <col min="12549" max="12549" width="14.85546875" style="363" customWidth="1"/>
    <col min="12550" max="12550" width="15.42578125" style="363" customWidth="1"/>
    <col min="12551" max="12800" width="9.140625" style="363"/>
    <col min="12801" max="12801" width="40.7109375" style="363" customWidth="1"/>
    <col min="12802" max="12802" width="22.7109375" style="363" customWidth="1"/>
    <col min="12803" max="12803" width="22.28515625" style="363" customWidth="1"/>
    <col min="12804" max="12804" width="13.42578125" style="363" customWidth="1"/>
    <col min="12805" max="12805" width="14.85546875" style="363" customWidth="1"/>
    <col min="12806" max="12806" width="15.42578125" style="363" customWidth="1"/>
    <col min="12807" max="13056" width="9.140625" style="363"/>
    <col min="13057" max="13057" width="40.7109375" style="363" customWidth="1"/>
    <col min="13058" max="13058" width="22.7109375" style="363" customWidth="1"/>
    <col min="13059" max="13059" width="22.28515625" style="363" customWidth="1"/>
    <col min="13060" max="13060" width="13.42578125" style="363" customWidth="1"/>
    <col min="13061" max="13061" width="14.85546875" style="363" customWidth="1"/>
    <col min="13062" max="13062" width="15.42578125" style="363" customWidth="1"/>
    <col min="13063" max="13312" width="9.140625" style="363"/>
    <col min="13313" max="13313" width="40.7109375" style="363" customWidth="1"/>
    <col min="13314" max="13314" width="22.7109375" style="363" customWidth="1"/>
    <col min="13315" max="13315" width="22.28515625" style="363" customWidth="1"/>
    <col min="13316" max="13316" width="13.42578125" style="363" customWidth="1"/>
    <col min="13317" max="13317" width="14.85546875" style="363" customWidth="1"/>
    <col min="13318" max="13318" width="15.42578125" style="363" customWidth="1"/>
    <col min="13319" max="13568" width="9.140625" style="363"/>
    <col min="13569" max="13569" width="40.7109375" style="363" customWidth="1"/>
    <col min="13570" max="13570" width="22.7109375" style="363" customWidth="1"/>
    <col min="13571" max="13571" width="22.28515625" style="363" customWidth="1"/>
    <col min="13572" max="13572" width="13.42578125" style="363" customWidth="1"/>
    <col min="13573" max="13573" width="14.85546875" style="363" customWidth="1"/>
    <col min="13574" max="13574" width="15.42578125" style="363" customWidth="1"/>
    <col min="13575" max="13824" width="9.140625" style="363"/>
    <col min="13825" max="13825" width="40.7109375" style="363" customWidth="1"/>
    <col min="13826" max="13826" width="22.7109375" style="363" customWidth="1"/>
    <col min="13827" max="13827" width="22.28515625" style="363" customWidth="1"/>
    <col min="13828" max="13828" width="13.42578125" style="363" customWidth="1"/>
    <col min="13829" max="13829" width="14.85546875" style="363" customWidth="1"/>
    <col min="13830" max="13830" width="15.42578125" style="363" customWidth="1"/>
    <col min="13831" max="14080" width="9.140625" style="363"/>
    <col min="14081" max="14081" width="40.7109375" style="363" customWidth="1"/>
    <col min="14082" max="14082" width="22.7109375" style="363" customWidth="1"/>
    <col min="14083" max="14083" width="22.28515625" style="363" customWidth="1"/>
    <col min="14084" max="14084" width="13.42578125" style="363" customWidth="1"/>
    <col min="14085" max="14085" width="14.85546875" style="363" customWidth="1"/>
    <col min="14086" max="14086" width="15.42578125" style="363" customWidth="1"/>
    <col min="14087" max="14336" width="9.140625" style="363"/>
    <col min="14337" max="14337" width="40.7109375" style="363" customWidth="1"/>
    <col min="14338" max="14338" width="22.7109375" style="363" customWidth="1"/>
    <col min="14339" max="14339" width="22.28515625" style="363" customWidth="1"/>
    <col min="14340" max="14340" width="13.42578125" style="363" customWidth="1"/>
    <col min="14341" max="14341" width="14.85546875" style="363" customWidth="1"/>
    <col min="14342" max="14342" width="15.42578125" style="363" customWidth="1"/>
    <col min="14343" max="14592" width="9.140625" style="363"/>
    <col min="14593" max="14593" width="40.7109375" style="363" customWidth="1"/>
    <col min="14594" max="14594" width="22.7109375" style="363" customWidth="1"/>
    <col min="14595" max="14595" width="22.28515625" style="363" customWidth="1"/>
    <col min="14596" max="14596" width="13.42578125" style="363" customWidth="1"/>
    <col min="14597" max="14597" width="14.85546875" style="363" customWidth="1"/>
    <col min="14598" max="14598" width="15.42578125" style="363" customWidth="1"/>
    <col min="14599" max="14848" width="9.140625" style="363"/>
    <col min="14849" max="14849" width="40.7109375" style="363" customWidth="1"/>
    <col min="14850" max="14850" width="22.7109375" style="363" customWidth="1"/>
    <col min="14851" max="14851" width="22.28515625" style="363" customWidth="1"/>
    <col min="14852" max="14852" width="13.42578125" style="363" customWidth="1"/>
    <col min="14853" max="14853" width="14.85546875" style="363" customWidth="1"/>
    <col min="14854" max="14854" width="15.42578125" style="363" customWidth="1"/>
    <col min="14855" max="15104" width="9.140625" style="363"/>
    <col min="15105" max="15105" width="40.7109375" style="363" customWidth="1"/>
    <col min="15106" max="15106" width="22.7109375" style="363" customWidth="1"/>
    <col min="15107" max="15107" width="22.28515625" style="363" customWidth="1"/>
    <col min="15108" max="15108" width="13.42578125" style="363" customWidth="1"/>
    <col min="15109" max="15109" width="14.85546875" style="363" customWidth="1"/>
    <col min="15110" max="15110" width="15.42578125" style="363" customWidth="1"/>
    <col min="15111" max="15360" width="9.140625" style="363"/>
    <col min="15361" max="15361" width="40.7109375" style="363" customWidth="1"/>
    <col min="15362" max="15362" width="22.7109375" style="363" customWidth="1"/>
    <col min="15363" max="15363" width="22.28515625" style="363" customWidth="1"/>
    <col min="15364" max="15364" width="13.42578125" style="363" customWidth="1"/>
    <col min="15365" max="15365" width="14.85546875" style="363" customWidth="1"/>
    <col min="15366" max="15366" width="15.42578125" style="363" customWidth="1"/>
    <col min="15367" max="15616" width="9.140625" style="363"/>
    <col min="15617" max="15617" width="40.7109375" style="363" customWidth="1"/>
    <col min="15618" max="15618" width="22.7109375" style="363" customWidth="1"/>
    <col min="15619" max="15619" width="22.28515625" style="363" customWidth="1"/>
    <col min="15620" max="15620" width="13.42578125" style="363" customWidth="1"/>
    <col min="15621" max="15621" width="14.85546875" style="363" customWidth="1"/>
    <col min="15622" max="15622" width="15.42578125" style="363" customWidth="1"/>
    <col min="15623" max="15872" width="9.140625" style="363"/>
    <col min="15873" max="15873" width="40.7109375" style="363" customWidth="1"/>
    <col min="15874" max="15874" width="22.7109375" style="363" customWidth="1"/>
    <col min="15875" max="15875" width="22.28515625" style="363" customWidth="1"/>
    <col min="15876" max="15876" width="13.42578125" style="363" customWidth="1"/>
    <col min="15877" max="15877" width="14.85546875" style="363" customWidth="1"/>
    <col min="15878" max="15878" width="15.42578125" style="363" customWidth="1"/>
    <col min="15879" max="16128" width="9.140625" style="363"/>
    <col min="16129" max="16129" width="40.7109375" style="363" customWidth="1"/>
    <col min="16130" max="16130" width="22.7109375" style="363" customWidth="1"/>
    <col min="16131" max="16131" width="22.28515625" style="363" customWidth="1"/>
    <col min="16132" max="16132" width="13.42578125" style="363" customWidth="1"/>
    <col min="16133" max="16133" width="14.85546875" style="363" customWidth="1"/>
    <col min="16134" max="16134" width="15.42578125" style="363" customWidth="1"/>
    <col min="16135" max="16384" width="9.140625" style="363"/>
  </cols>
  <sheetData>
    <row r="1" spans="1:6" ht="18" customHeight="1" x14ac:dyDescent="0.25">
      <c r="A1" s="607" t="s">
        <v>290</v>
      </c>
      <c r="B1" s="607"/>
      <c r="C1" s="607"/>
      <c r="D1" s="607"/>
      <c r="E1" s="607"/>
      <c r="F1" s="362" t="s">
        <v>291</v>
      </c>
    </row>
    <row r="2" spans="1:6" ht="20.45" customHeight="1" thickBot="1" x14ac:dyDescent="0.3">
      <c r="A2" s="608" t="s">
        <v>292</v>
      </c>
      <c r="B2" s="608"/>
      <c r="C2" s="608"/>
      <c r="D2" s="608"/>
      <c r="E2" s="608"/>
      <c r="F2" s="364" t="s">
        <v>293</v>
      </c>
    </row>
    <row r="3" spans="1:6" ht="16.5" customHeight="1" thickBot="1" x14ac:dyDescent="0.3">
      <c r="B3" s="612" t="s">
        <v>294</v>
      </c>
      <c r="C3" s="613"/>
      <c r="D3" s="613"/>
      <c r="E3" s="613"/>
      <c r="F3" s="614"/>
    </row>
    <row r="4" spans="1:6" ht="20.25" customHeight="1" x14ac:dyDescent="0.25">
      <c r="A4" s="365" t="s">
        <v>295</v>
      </c>
      <c r="B4" s="366" t="s">
        <v>296</v>
      </c>
      <c r="C4" s="367" t="s">
        <v>297</v>
      </c>
      <c r="D4" s="367" t="s">
        <v>298</v>
      </c>
      <c r="E4" s="368" t="s">
        <v>299</v>
      </c>
      <c r="F4" s="367" t="s">
        <v>300</v>
      </c>
    </row>
    <row r="5" spans="1:6" ht="17.25" customHeight="1" thickBot="1" x14ac:dyDescent="0.3">
      <c r="A5" s="369"/>
      <c r="B5" s="370">
        <v>2021</v>
      </c>
      <c r="C5" s="371">
        <v>2021</v>
      </c>
      <c r="D5" s="371">
        <v>2022</v>
      </c>
      <c r="E5" s="372">
        <v>2023</v>
      </c>
      <c r="F5" s="373">
        <v>2024</v>
      </c>
    </row>
    <row r="6" spans="1:6" ht="18.75" customHeight="1" x14ac:dyDescent="0.25">
      <c r="A6" s="374" t="s">
        <v>301</v>
      </c>
      <c r="B6" s="375">
        <f>SUM(B7:B11)</f>
        <v>127633</v>
      </c>
      <c r="C6" s="375">
        <f>SUM(C7:C11)</f>
        <v>136856</v>
      </c>
      <c r="D6" s="376">
        <f>SUM(D7:D11)</f>
        <v>249313</v>
      </c>
      <c r="E6" s="376">
        <f>SUM(E7:E11)</f>
        <v>249313</v>
      </c>
      <c r="F6" s="376">
        <f>SUM(F7:F11)</f>
        <v>249313</v>
      </c>
    </row>
    <row r="7" spans="1:6" ht="15" customHeight="1" x14ac:dyDescent="0.2">
      <c r="A7" s="377" t="s">
        <v>302</v>
      </c>
      <c r="B7" s="504">
        <v>56900</v>
      </c>
      <c r="C7" s="504">
        <v>56900</v>
      </c>
      <c r="D7" s="505">
        <v>62500</v>
      </c>
      <c r="E7" s="505">
        <v>62500</v>
      </c>
      <c r="F7" s="505">
        <v>62500</v>
      </c>
    </row>
    <row r="8" spans="1:6" ht="15" customHeight="1" x14ac:dyDescent="0.2">
      <c r="A8" s="377" t="s">
        <v>303</v>
      </c>
      <c r="B8" s="504">
        <v>42000</v>
      </c>
      <c r="C8" s="504">
        <v>42000</v>
      </c>
      <c r="D8" s="505">
        <v>55000</v>
      </c>
      <c r="E8" s="505">
        <v>55000</v>
      </c>
      <c r="F8" s="505">
        <v>55000</v>
      </c>
    </row>
    <row r="9" spans="1:6" ht="15" customHeight="1" x14ac:dyDescent="0.2">
      <c r="A9" s="377" t="s">
        <v>304</v>
      </c>
      <c r="B9" s="504">
        <v>11342</v>
      </c>
      <c r="C9" s="504">
        <v>11342</v>
      </c>
      <c r="D9" s="505">
        <v>12242</v>
      </c>
      <c r="E9" s="505">
        <v>12242</v>
      </c>
      <c r="F9" s="505">
        <v>12242</v>
      </c>
    </row>
    <row r="10" spans="1:6" ht="15" customHeight="1" x14ac:dyDescent="0.2">
      <c r="A10" s="380" t="s">
        <v>305</v>
      </c>
      <c r="B10" s="504">
        <v>17381</v>
      </c>
      <c r="C10" s="504">
        <v>17381</v>
      </c>
      <c r="D10" s="505">
        <v>119569</v>
      </c>
      <c r="E10" s="505">
        <v>119569</v>
      </c>
      <c r="F10" s="505">
        <v>119569</v>
      </c>
    </row>
    <row r="11" spans="1:6" ht="15" customHeight="1" thickBot="1" x14ac:dyDescent="0.25">
      <c r="A11" s="381" t="s">
        <v>306</v>
      </c>
      <c r="B11" s="382">
        <v>10</v>
      </c>
      <c r="C11" s="382">
        <v>9233</v>
      </c>
      <c r="D11" s="383">
        <v>2</v>
      </c>
      <c r="E11" s="383">
        <v>2</v>
      </c>
      <c r="F11" s="383">
        <v>2</v>
      </c>
    </row>
    <row r="12" spans="1:6" ht="18.75" customHeight="1" thickBot="1" x14ac:dyDescent="0.3">
      <c r="A12" s="384" t="s">
        <v>307</v>
      </c>
      <c r="B12" s="385">
        <f>B15+B20+B25+B28+B16+B26</f>
        <v>1539627</v>
      </c>
      <c r="C12" s="385">
        <f>C15+C20+C25+C28+C16+C26+C17</f>
        <v>1673160</v>
      </c>
      <c r="D12" s="386">
        <f>D15+D20+D25+D28+D16+D26</f>
        <v>1664813</v>
      </c>
      <c r="E12" s="386">
        <f>E15+E20+E25+E28+E16+E26</f>
        <v>1664813</v>
      </c>
      <c r="F12" s="386">
        <f>F15+F20+F25+F28+F16+F26</f>
        <v>1664813</v>
      </c>
    </row>
    <row r="13" spans="1:6" ht="15" customHeight="1" x14ac:dyDescent="0.2">
      <c r="A13" s="387" t="s">
        <v>308</v>
      </c>
      <c r="B13" s="388">
        <v>960017</v>
      </c>
      <c r="C13" s="388">
        <v>1010556</v>
      </c>
      <c r="D13" s="389">
        <v>1007000</v>
      </c>
      <c r="E13" s="389">
        <v>1007000</v>
      </c>
      <c r="F13" s="389">
        <v>1007000</v>
      </c>
    </row>
    <row r="14" spans="1:6" ht="15" customHeight="1" thickBot="1" x14ac:dyDescent="0.25">
      <c r="A14" s="390" t="s">
        <v>309</v>
      </c>
      <c r="B14" s="520">
        <v>146000</v>
      </c>
      <c r="C14" s="520">
        <f>148400+9223</f>
        <v>157623</v>
      </c>
      <c r="D14" s="507">
        <v>140000</v>
      </c>
      <c r="E14" s="507">
        <v>140000</v>
      </c>
      <c r="F14" s="507">
        <v>140000</v>
      </c>
    </row>
    <row r="15" spans="1:6" ht="18" customHeight="1" thickBot="1" x14ac:dyDescent="0.3">
      <c r="A15" s="392" t="s">
        <v>310</v>
      </c>
      <c r="B15" s="385">
        <f>SUM(B13:B14)</f>
        <v>1106017</v>
      </c>
      <c r="C15" s="385">
        <f>SUM(C13:C14)</f>
        <v>1168179</v>
      </c>
      <c r="D15" s="386">
        <f>SUM(D13:D14)</f>
        <v>1147000</v>
      </c>
      <c r="E15" s="386">
        <f>SUM(E13:E14)</f>
        <v>1147000</v>
      </c>
      <c r="F15" s="386">
        <f>SUM(F13:F14)</f>
        <v>1147000</v>
      </c>
    </row>
    <row r="16" spans="1:6" ht="18" customHeight="1" thickBot="1" x14ac:dyDescent="0.25">
      <c r="A16" s="384" t="s">
        <v>311</v>
      </c>
      <c r="B16" s="393">
        <v>0</v>
      </c>
      <c r="C16" s="409">
        <v>68361</v>
      </c>
      <c r="D16" s="394">
        <v>0</v>
      </c>
      <c r="E16" s="394">
        <v>0</v>
      </c>
      <c r="F16" s="394">
        <v>0</v>
      </c>
    </row>
    <row r="17" spans="1:6" ht="18" customHeight="1" thickBot="1" x14ac:dyDescent="0.3">
      <c r="A17" s="395" t="s">
        <v>312</v>
      </c>
      <c r="B17" s="393">
        <v>0</v>
      </c>
      <c r="C17" s="393">
        <v>0</v>
      </c>
      <c r="D17" s="394">
        <v>0</v>
      </c>
      <c r="E17" s="394">
        <v>0</v>
      </c>
      <c r="F17" s="394">
        <v>0</v>
      </c>
    </row>
    <row r="18" spans="1:6" ht="15" customHeight="1" x14ac:dyDescent="0.25">
      <c r="A18" s="396" t="s">
        <v>313</v>
      </c>
      <c r="B18" s="397">
        <v>0</v>
      </c>
      <c r="C18" s="397">
        <v>0</v>
      </c>
      <c r="D18" s="398">
        <v>0</v>
      </c>
      <c r="E18" s="398">
        <v>0</v>
      </c>
      <c r="F18" s="398">
        <v>0</v>
      </c>
    </row>
    <row r="19" spans="1:6" ht="15" customHeight="1" thickBot="1" x14ac:dyDescent="0.3">
      <c r="A19" s="399" t="s">
        <v>314</v>
      </c>
      <c r="B19" s="508">
        <v>0</v>
      </c>
      <c r="C19" s="508">
        <v>0</v>
      </c>
      <c r="D19" s="509">
        <v>0</v>
      </c>
      <c r="E19" s="509">
        <v>0</v>
      </c>
      <c r="F19" s="509">
        <v>0</v>
      </c>
    </row>
    <row r="20" spans="1:6" ht="17.25" customHeight="1" thickBot="1" x14ac:dyDescent="0.3">
      <c r="A20" s="392" t="s">
        <v>315</v>
      </c>
      <c r="B20" s="385">
        <f>B18+B19</f>
        <v>0</v>
      </c>
      <c r="C20" s="385">
        <f>C18+C19</f>
        <v>0</v>
      </c>
      <c r="D20" s="386">
        <f>D18+D19</f>
        <v>0</v>
      </c>
      <c r="E20" s="386">
        <f>E18+E19</f>
        <v>0</v>
      </c>
      <c r="F20" s="386">
        <f>F18+F19</f>
        <v>0</v>
      </c>
    </row>
    <row r="21" spans="1:6" ht="15" customHeight="1" x14ac:dyDescent="0.2">
      <c r="A21" s="402" t="s">
        <v>316</v>
      </c>
      <c r="B21" s="388">
        <v>135200</v>
      </c>
      <c r="C21" s="388">
        <v>135200</v>
      </c>
      <c r="D21" s="389">
        <v>119986</v>
      </c>
      <c r="E21" s="389">
        <v>119986</v>
      </c>
      <c r="F21" s="389">
        <v>119986</v>
      </c>
    </row>
    <row r="22" spans="1:6" ht="15" customHeight="1" x14ac:dyDescent="0.2">
      <c r="A22" s="404" t="s">
        <v>317</v>
      </c>
      <c r="B22" s="519">
        <v>29189</v>
      </c>
      <c r="C22" s="519">
        <v>29189</v>
      </c>
      <c r="D22" s="505">
        <v>30887</v>
      </c>
      <c r="E22" s="505">
        <v>30887</v>
      </c>
      <c r="F22" s="505">
        <v>30887</v>
      </c>
    </row>
    <row r="23" spans="1:6" ht="15" customHeight="1" x14ac:dyDescent="0.2">
      <c r="A23" s="404" t="s">
        <v>318</v>
      </c>
      <c r="B23" s="519">
        <v>242000</v>
      </c>
      <c r="C23" s="519">
        <v>245010</v>
      </c>
      <c r="D23" s="505">
        <v>237289</v>
      </c>
      <c r="E23" s="505">
        <v>237289</v>
      </c>
      <c r="F23" s="505">
        <v>237289</v>
      </c>
    </row>
    <row r="24" spans="1:6" ht="15" customHeight="1" thickBot="1" x14ac:dyDescent="0.25">
      <c r="A24" s="406" t="s">
        <v>319</v>
      </c>
      <c r="B24" s="520">
        <v>9840</v>
      </c>
      <c r="C24" s="520">
        <v>9840</v>
      </c>
      <c r="D24" s="507">
        <v>10082</v>
      </c>
      <c r="E24" s="507">
        <v>10082</v>
      </c>
      <c r="F24" s="507">
        <v>10082</v>
      </c>
    </row>
    <row r="25" spans="1:6" ht="18" customHeight="1" thickBot="1" x14ac:dyDescent="0.3">
      <c r="A25" s="392" t="s">
        <v>320</v>
      </c>
      <c r="B25" s="385">
        <f>B21+B22+B23+B24</f>
        <v>416229</v>
      </c>
      <c r="C25" s="385">
        <f>C21+C22+C23+C24</f>
        <v>419239</v>
      </c>
      <c r="D25" s="386">
        <f>D21+D22+D23+D24</f>
        <v>398244</v>
      </c>
      <c r="E25" s="386">
        <f>E21+E22+E23+E24</f>
        <v>398244</v>
      </c>
      <c r="F25" s="386">
        <f>F21+F22+F23+F24</f>
        <v>398244</v>
      </c>
    </row>
    <row r="26" spans="1:6" ht="15.75" customHeight="1" thickBot="1" x14ac:dyDescent="0.25">
      <c r="A26" s="408" t="s">
        <v>321</v>
      </c>
      <c r="B26" s="409">
        <v>17381</v>
      </c>
      <c r="C26" s="409">
        <v>17381</v>
      </c>
      <c r="D26" s="521">
        <v>119569</v>
      </c>
      <c r="E26" s="521">
        <v>119569</v>
      </c>
      <c r="F26" s="521">
        <v>119569</v>
      </c>
    </row>
    <row r="27" spans="1:6" ht="15.75" customHeight="1" thickBot="1" x14ac:dyDescent="0.25">
      <c r="A27" s="408" t="s">
        <v>322</v>
      </c>
      <c r="B27" s="409">
        <v>111180</v>
      </c>
      <c r="C27" s="409">
        <v>111180</v>
      </c>
      <c r="D27" s="394">
        <v>0</v>
      </c>
      <c r="E27" s="394">
        <v>0</v>
      </c>
      <c r="F27" s="394">
        <v>0</v>
      </c>
    </row>
    <row r="28" spans="1:6" ht="17.25" customHeight="1" thickBot="1" x14ac:dyDescent="0.3">
      <c r="A28" s="395" t="s">
        <v>323</v>
      </c>
      <c r="B28" s="411">
        <v>0</v>
      </c>
      <c r="C28" s="411">
        <v>0</v>
      </c>
      <c r="D28" s="412">
        <v>0</v>
      </c>
      <c r="E28" s="412">
        <v>0</v>
      </c>
      <c r="F28" s="412">
        <v>0</v>
      </c>
    </row>
    <row r="29" spans="1:6" ht="17.25" customHeight="1" thickBot="1" x14ac:dyDescent="0.3">
      <c r="A29" s="413" t="s">
        <v>324</v>
      </c>
      <c r="B29" s="414">
        <f>B12+B27</f>
        <v>1650807</v>
      </c>
      <c r="C29" s="414">
        <f t="shared" ref="C29:F29" si="0">C12+C27</f>
        <v>1784340</v>
      </c>
      <c r="D29" s="415">
        <f t="shared" si="0"/>
        <v>1664813</v>
      </c>
      <c r="E29" s="415">
        <f t="shared" si="0"/>
        <v>1664813</v>
      </c>
      <c r="F29" s="415">
        <f t="shared" si="0"/>
        <v>1664813</v>
      </c>
    </row>
    <row r="30" spans="1:6" ht="15.75" customHeight="1" thickBot="1" x14ac:dyDescent="0.3">
      <c r="A30" s="416" t="s">
        <v>171</v>
      </c>
      <c r="B30" s="385">
        <v>0</v>
      </c>
      <c r="C30" s="385">
        <v>0</v>
      </c>
      <c r="D30" s="386">
        <v>0</v>
      </c>
      <c r="E30" s="386">
        <v>0</v>
      </c>
      <c r="F30" s="386">
        <v>0</v>
      </c>
    </row>
    <row r="31" spans="1:6" ht="15.75" customHeight="1" x14ac:dyDescent="0.25">
      <c r="A31" s="417"/>
      <c r="B31" s="417"/>
      <c r="C31" s="418"/>
      <c r="D31" s="418"/>
      <c r="E31" s="418"/>
      <c r="F31" s="418"/>
    </row>
    <row r="32" spans="1:6" ht="19.899999999999999" customHeight="1" x14ac:dyDescent="0.25">
      <c r="A32" s="607" t="s">
        <v>290</v>
      </c>
      <c r="B32" s="607"/>
      <c r="C32" s="607"/>
      <c r="D32" s="607"/>
      <c r="E32" s="607"/>
      <c r="F32" s="362" t="s">
        <v>325</v>
      </c>
    </row>
    <row r="33" spans="1:6" ht="19.899999999999999" customHeight="1" thickBot="1" x14ac:dyDescent="0.3">
      <c r="A33" s="608" t="s">
        <v>292</v>
      </c>
      <c r="B33" s="608"/>
      <c r="C33" s="608"/>
      <c r="D33" s="608"/>
      <c r="E33" s="608"/>
      <c r="F33" s="419" t="s">
        <v>293</v>
      </c>
    </row>
    <row r="34" spans="1:6" ht="21" customHeight="1" thickBot="1" x14ac:dyDescent="0.3">
      <c r="B34" s="612" t="s">
        <v>326</v>
      </c>
      <c r="C34" s="613"/>
      <c r="D34" s="613"/>
      <c r="E34" s="613"/>
      <c r="F34" s="614"/>
    </row>
    <row r="35" spans="1:6" ht="21" customHeight="1" x14ac:dyDescent="0.25">
      <c r="A35" s="365" t="s">
        <v>295</v>
      </c>
      <c r="B35" s="366" t="s">
        <v>296</v>
      </c>
      <c r="C35" s="367" t="s">
        <v>297</v>
      </c>
      <c r="D35" s="367" t="s">
        <v>298</v>
      </c>
      <c r="E35" s="368" t="s">
        <v>299</v>
      </c>
      <c r="F35" s="367" t="s">
        <v>300</v>
      </c>
    </row>
    <row r="36" spans="1:6" ht="15" customHeight="1" thickBot="1" x14ac:dyDescent="0.3">
      <c r="A36" s="420"/>
      <c r="B36" s="370">
        <v>2020</v>
      </c>
      <c r="C36" s="371">
        <v>2021</v>
      </c>
      <c r="D36" s="371">
        <v>2022</v>
      </c>
      <c r="E36" s="372">
        <v>2023</v>
      </c>
      <c r="F36" s="373">
        <v>2024</v>
      </c>
    </row>
    <row r="37" spans="1:6" ht="15.95" customHeight="1" x14ac:dyDescent="0.25">
      <c r="A37" s="374" t="s">
        <v>327</v>
      </c>
      <c r="B37" s="375">
        <f>SUM(B38:B42)</f>
        <v>75199</v>
      </c>
      <c r="C37" s="375">
        <f>SUM(C38:C42)</f>
        <v>78297</v>
      </c>
      <c r="D37" s="376">
        <f>SUM(D38:D42)</f>
        <v>123288</v>
      </c>
      <c r="E37" s="376">
        <f>SUM(E38:E42)</f>
        <v>123288</v>
      </c>
      <c r="F37" s="376">
        <f>SUM(F38:F42)</f>
        <v>123288</v>
      </c>
    </row>
    <row r="38" spans="1:6" ht="15.95" customHeight="1" x14ac:dyDescent="0.2">
      <c r="A38" s="377" t="s">
        <v>302</v>
      </c>
      <c r="B38" s="519">
        <v>38320</v>
      </c>
      <c r="C38" s="519">
        <v>38320</v>
      </c>
      <c r="D38" s="505">
        <v>38250</v>
      </c>
      <c r="E38" s="505">
        <v>38250</v>
      </c>
      <c r="F38" s="505">
        <v>38250</v>
      </c>
    </row>
    <row r="39" spans="1:6" ht="15.95" customHeight="1" x14ac:dyDescent="0.2">
      <c r="A39" s="377" t="s">
        <v>303</v>
      </c>
      <c r="B39" s="519">
        <v>22200</v>
      </c>
      <c r="C39" s="519">
        <v>22200</v>
      </c>
      <c r="D39" s="505">
        <v>31500</v>
      </c>
      <c r="E39" s="505">
        <v>31500</v>
      </c>
      <c r="F39" s="505">
        <v>31500</v>
      </c>
    </row>
    <row r="40" spans="1:6" ht="15.95" customHeight="1" x14ac:dyDescent="0.2">
      <c r="A40" s="377" t="s">
        <v>304</v>
      </c>
      <c r="B40" s="519">
        <v>6720</v>
      </c>
      <c r="C40" s="519">
        <v>6720</v>
      </c>
      <c r="D40" s="505">
        <v>4998</v>
      </c>
      <c r="E40" s="505">
        <v>4998</v>
      </c>
      <c r="F40" s="505">
        <v>4998</v>
      </c>
    </row>
    <row r="41" spans="1:6" ht="15.95" customHeight="1" x14ac:dyDescent="0.2">
      <c r="A41" s="380" t="s">
        <v>305</v>
      </c>
      <c r="B41" s="519">
        <v>7959</v>
      </c>
      <c r="C41" s="519">
        <v>7959</v>
      </c>
      <c r="D41" s="505">
        <v>48540</v>
      </c>
      <c r="E41" s="505">
        <v>48540</v>
      </c>
      <c r="F41" s="505">
        <v>48540</v>
      </c>
    </row>
    <row r="42" spans="1:6" ht="15.95" customHeight="1" thickBot="1" x14ac:dyDescent="0.25">
      <c r="A42" s="421" t="s">
        <v>306</v>
      </c>
      <c r="B42" s="519">
        <v>0</v>
      </c>
      <c r="C42" s="519">
        <v>3098</v>
      </c>
      <c r="D42" s="505">
        <v>0</v>
      </c>
      <c r="E42" s="505">
        <v>0</v>
      </c>
      <c r="F42" s="505">
        <v>0</v>
      </c>
    </row>
    <row r="43" spans="1:6" ht="15.95" customHeight="1" thickBot="1" x14ac:dyDescent="0.3">
      <c r="A43" s="384" t="s">
        <v>307</v>
      </c>
      <c r="B43" s="385">
        <f>B46+B51+B56+B59+B47+B57</f>
        <v>1176254</v>
      </c>
      <c r="C43" s="385">
        <f>C46+C51+C56+C59+C47+C57+C48</f>
        <v>1294303</v>
      </c>
      <c r="D43" s="386">
        <f>D46+D51+D56+D59+D47+D57</f>
        <v>1314677</v>
      </c>
      <c r="E43" s="386">
        <f>E46+E51+E56+E59+E47+E57</f>
        <v>1314677</v>
      </c>
      <c r="F43" s="386">
        <f>F46+F51+F56+F59+F47+F57</f>
        <v>1314677</v>
      </c>
    </row>
    <row r="44" spans="1:6" ht="15.95" customHeight="1" x14ac:dyDescent="0.2">
      <c r="A44" s="387" t="s">
        <v>328</v>
      </c>
      <c r="B44" s="388">
        <v>733867</v>
      </c>
      <c r="C44" s="388">
        <v>777812</v>
      </c>
      <c r="D44" s="389">
        <v>771704</v>
      </c>
      <c r="E44" s="389">
        <v>771704</v>
      </c>
      <c r="F44" s="389">
        <v>771704</v>
      </c>
    </row>
    <row r="45" spans="1:6" ht="15.95" customHeight="1" thickBot="1" x14ac:dyDescent="0.25">
      <c r="A45" s="390" t="s">
        <v>329</v>
      </c>
      <c r="B45" s="520">
        <v>104000</v>
      </c>
      <c r="C45" s="520">
        <f>100000+3098</f>
        <v>103098</v>
      </c>
      <c r="D45" s="507">
        <v>100000</v>
      </c>
      <c r="E45" s="507">
        <v>100000</v>
      </c>
      <c r="F45" s="507">
        <v>100000</v>
      </c>
    </row>
    <row r="46" spans="1:6" ht="15.95" customHeight="1" thickBot="1" x14ac:dyDescent="0.3">
      <c r="A46" s="392" t="s">
        <v>310</v>
      </c>
      <c r="B46" s="385">
        <f>SUM(B44:B45)</f>
        <v>837867</v>
      </c>
      <c r="C46" s="385">
        <f>SUM(C44:C45)</f>
        <v>880910</v>
      </c>
      <c r="D46" s="386">
        <f>SUM(D44:D45)</f>
        <v>871704</v>
      </c>
      <c r="E46" s="386">
        <f>SUM(E44:E45)</f>
        <v>871704</v>
      </c>
      <c r="F46" s="386">
        <f>SUM(F44:F45)</f>
        <v>871704</v>
      </c>
    </row>
    <row r="47" spans="1:6" ht="15.95" customHeight="1" thickBot="1" x14ac:dyDescent="0.25">
      <c r="A47" s="384" t="s">
        <v>311</v>
      </c>
      <c r="B47" s="393">
        <v>0</v>
      </c>
      <c r="C47" s="409">
        <v>48939</v>
      </c>
      <c r="D47" s="394">
        <v>0</v>
      </c>
      <c r="E47" s="394">
        <v>0</v>
      </c>
      <c r="F47" s="394">
        <v>0</v>
      </c>
    </row>
    <row r="48" spans="1:6" ht="15.95" customHeight="1" thickBot="1" x14ac:dyDescent="0.3">
      <c r="A48" s="395" t="s">
        <v>312</v>
      </c>
      <c r="B48" s="393">
        <v>0</v>
      </c>
      <c r="C48" s="393">
        <v>0</v>
      </c>
      <c r="D48" s="394">
        <v>0</v>
      </c>
      <c r="E48" s="394">
        <v>0</v>
      </c>
      <c r="F48" s="394">
        <v>0</v>
      </c>
    </row>
    <row r="49" spans="1:6" ht="15.95" customHeight="1" x14ac:dyDescent="0.25">
      <c r="A49" s="396" t="s">
        <v>313</v>
      </c>
      <c r="B49" s="397">
        <v>0</v>
      </c>
      <c r="C49" s="397">
        <v>0</v>
      </c>
      <c r="D49" s="398">
        <v>0</v>
      </c>
      <c r="E49" s="398">
        <v>0</v>
      </c>
      <c r="F49" s="398">
        <v>0</v>
      </c>
    </row>
    <row r="50" spans="1:6" ht="15.95" customHeight="1" thickBot="1" x14ac:dyDescent="0.3">
      <c r="A50" s="399" t="s">
        <v>314</v>
      </c>
      <c r="B50" s="508">
        <v>0</v>
      </c>
      <c r="C50" s="508">
        <v>5000</v>
      </c>
      <c r="D50" s="509">
        <v>0</v>
      </c>
      <c r="E50" s="509">
        <v>0</v>
      </c>
      <c r="F50" s="509">
        <v>0</v>
      </c>
    </row>
    <row r="51" spans="1:6" ht="15.95" customHeight="1" thickBot="1" x14ac:dyDescent="0.3">
      <c r="A51" s="392" t="s">
        <v>315</v>
      </c>
      <c r="B51" s="385">
        <f>B49+B50</f>
        <v>0</v>
      </c>
      <c r="C51" s="385">
        <f>C49+C50</f>
        <v>5000</v>
      </c>
      <c r="D51" s="386">
        <f>D49+D50</f>
        <v>0</v>
      </c>
      <c r="E51" s="386">
        <f>E49+E50</f>
        <v>0</v>
      </c>
      <c r="F51" s="386">
        <f>F49+F50</f>
        <v>0</v>
      </c>
    </row>
    <row r="52" spans="1:6" ht="15.95" customHeight="1" x14ac:dyDescent="0.2">
      <c r="A52" s="396" t="s">
        <v>330</v>
      </c>
      <c r="B52" s="388">
        <v>125600</v>
      </c>
      <c r="C52" s="388">
        <v>125600</v>
      </c>
      <c r="D52" s="389">
        <v>136143</v>
      </c>
      <c r="E52" s="389">
        <v>136143</v>
      </c>
      <c r="F52" s="389">
        <v>136143</v>
      </c>
    </row>
    <row r="53" spans="1:6" ht="15.95" customHeight="1" x14ac:dyDescent="0.2">
      <c r="A53" s="377" t="s">
        <v>331</v>
      </c>
      <c r="B53" s="519">
        <v>18558</v>
      </c>
      <c r="C53" s="519">
        <v>18558</v>
      </c>
      <c r="D53" s="505">
        <v>20237</v>
      </c>
      <c r="E53" s="505">
        <v>20237</v>
      </c>
      <c r="F53" s="505">
        <v>20237</v>
      </c>
    </row>
    <row r="54" spans="1:6" ht="15.95" customHeight="1" x14ac:dyDescent="0.2">
      <c r="A54" s="377" t="s">
        <v>332</v>
      </c>
      <c r="B54" s="422">
        <v>178890</v>
      </c>
      <c r="C54" s="422">
        <v>199957</v>
      </c>
      <c r="D54" s="423">
        <v>230338</v>
      </c>
      <c r="E54" s="423">
        <v>230338</v>
      </c>
      <c r="F54" s="423">
        <v>230338</v>
      </c>
    </row>
    <row r="55" spans="1:6" ht="15.95" customHeight="1" thickBot="1" x14ac:dyDescent="0.25">
      <c r="A55" s="424" t="s">
        <v>333</v>
      </c>
      <c r="B55" s="520">
        <v>7380</v>
      </c>
      <c r="C55" s="520">
        <v>7380</v>
      </c>
      <c r="D55" s="507">
        <v>7715</v>
      </c>
      <c r="E55" s="507">
        <v>7715</v>
      </c>
      <c r="F55" s="507">
        <v>7715</v>
      </c>
    </row>
    <row r="56" spans="1:6" ht="15.95" customHeight="1" thickBot="1" x14ac:dyDescent="0.3">
      <c r="A56" s="392" t="s">
        <v>320</v>
      </c>
      <c r="B56" s="385">
        <f>B52+B53+B54+B55</f>
        <v>330428</v>
      </c>
      <c r="C56" s="385">
        <f>SUM(C52:C55)</f>
        <v>351495</v>
      </c>
      <c r="D56" s="386">
        <f>D52+D53+D54+D55</f>
        <v>394433</v>
      </c>
      <c r="E56" s="386">
        <f>E52+E53+E54+E55</f>
        <v>394433</v>
      </c>
      <c r="F56" s="386">
        <f>F52+F53+F54+F55</f>
        <v>394433</v>
      </c>
    </row>
    <row r="57" spans="1:6" ht="15.95" customHeight="1" thickBot="1" x14ac:dyDescent="0.25">
      <c r="A57" s="408" t="s">
        <v>321</v>
      </c>
      <c r="B57" s="446">
        <v>7959</v>
      </c>
      <c r="C57" s="446">
        <v>7959</v>
      </c>
      <c r="D57" s="521">
        <v>48540</v>
      </c>
      <c r="E57" s="521">
        <v>48540</v>
      </c>
      <c r="F57" s="521">
        <v>48540</v>
      </c>
    </row>
    <row r="58" spans="1:6" ht="15.95" customHeight="1" thickBot="1" x14ac:dyDescent="0.25">
      <c r="A58" s="408" t="s">
        <v>322</v>
      </c>
      <c r="B58" s="446">
        <v>58641</v>
      </c>
      <c r="C58" s="446">
        <v>58641</v>
      </c>
      <c r="D58" s="394">
        <v>0</v>
      </c>
      <c r="E58" s="394">
        <v>0</v>
      </c>
      <c r="F58" s="394">
        <v>0</v>
      </c>
    </row>
    <row r="59" spans="1:6" ht="15.95" customHeight="1" thickBot="1" x14ac:dyDescent="0.3">
      <c r="A59" s="395" t="s">
        <v>323</v>
      </c>
      <c r="B59" s="411">
        <v>0</v>
      </c>
      <c r="C59" s="411">
        <v>0</v>
      </c>
      <c r="D59" s="412">
        <v>0</v>
      </c>
      <c r="E59" s="412">
        <v>0</v>
      </c>
      <c r="F59" s="412">
        <v>0</v>
      </c>
    </row>
    <row r="60" spans="1:6" ht="15.95" customHeight="1" thickBot="1" x14ac:dyDescent="0.3">
      <c r="A60" s="413" t="s">
        <v>324</v>
      </c>
      <c r="B60" s="414">
        <f>B43+B58</f>
        <v>1234895</v>
      </c>
      <c r="C60" s="414">
        <f t="shared" ref="C60:F60" si="1">C43+C58</f>
        <v>1352944</v>
      </c>
      <c r="D60" s="415">
        <f t="shared" si="1"/>
        <v>1314677</v>
      </c>
      <c r="E60" s="415">
        <f t="shared" si="1"/>
        <v>1314677</v>
      </c>
      <c r="F60" s="415">
        <f t="shared" si="1"/>
        <v>1314677</v>
      </c>
    </row>
    <row r="61" spans="1:6" ht="15.95" customHeight="1" thickBot="1" x14ac:dyDescent="0.3">
      <c r="A61" s="416" t="s">
        <v>171</v>
      </c>
      <c r="B61" s="385">
        <v>0</v>
      </c>
      <c r="C61" s="385">
        <v>0</v>
      </c>
      <c r="D61" s="386">
        <v>0</v>
      </c>
      <c r="E61" s="386">
        <v>0</v>
      </c>
      <c r="F61" s="386">
        <v>0</v>
      </c>
    </row>
    <row r="62" spans="1:6" ht="15.75" customHeight="1" x14ac:dyDescent="0.25">
      <c r="A62" s="418"/>
      <c r="C62" s="417"/>
    </row>
    <row r="63" spans="1:6" ht="19.899999999999999" customHeight="1" x14ac:dyDescent="0.25">
      <c r="A63" s="607" t="s">
        <v>290</v>
      </c>
      <c r="B63" s="607"/>
      <c r="C63" s="607"/>
      <c r="D63" s="607"/>
      <c r="E63" s="607"/>
      <c r="F63" s="362" t="s">
        <v>334</v>
      </c>
    </row>
    <row r="64" spans="1:6" ht="19.899999999999999" customHeight="1" thickBot="1" x14ac:dyDescent="0.3">
      <c r="A64" s="608" t="s">
        <v>292</v>
      </c>
      <c r="B64" s="608"/>
      <c r="C64" s="608"/>
      <c r="D64" s="608"/>
      <c r="E64" s="608"/>
      <c r="F64" s="419" t="s">
        <v>293</v>
      </c>
    </row>
    <row r="65" spans="1:6" ht="18.75" customHeight="1" thickBot="1" x14ac:dyDescent="0.3">
      <c r="B65" s="604" t="s">
        <v>335</v>
      </c>
      <c r="C65" s="605"/>
      <c r="D65" s="605"/>
      <c r="E65" s="605"/>
      <c r="F65" s="606"/>
    </row>
    <row r="66" spans="1:6" ht="21" customHeight="1" x14ac:dyDescent="0.25">
      <c r="A66" s="365" t="s">
        <v>295</v>
      </c>
      <c r="B66" s="366" t="s">
        <v>296</v>
      </c>
      <c r="C66" s="367" t="s">
        <v>297</v>
      </c>
      <c r="D66" s="367" t="s">
        <v>298</v>
      </c>
      <c r="E66" s="368" t="s">
        <v>299</v>
      </c>
      <c r="F66" s="367" t="s">
        <v>300</v>
      </c>
    </row>
    <row r="67" spans="1:6" ht="18" customHeight="1" thickBot="1" x14ac:dyDescent="0.3">
      <c r="A67" s="420"/>
      <c r="B67" s="370">
        <v>2020</v>
      </c>
      <c r="C67" s="371">
        <v>2021</v>
      </c>
      <c r="D67" s="371">
        <v>2022</v>
      </c>
      <c r="E67" s="372">
        <v>2023</v>
      </c>
      <c r="F67" s="373">
        <v>2024</v>
      </c>
    </row>
    <row r="68" spans="1:6" ht="16.5" customHeight="1" x14ac:dyDescent="0.25">
      <c r="A68" s="374" t="s">
        <v>327</v>
      </c>
      <c r="B68" s="375">
        <f>SUM(B69:B73)</f>
        <v>106440</v>
      </c>
      <c r="C68" s="375">
        <f>SUM(C69:C73)</f>
        <v>111926</v>
      </c>
      <c r="D68" s="376">
        <f>SUM(D69:D73)</f>
        <v>158500</v>
      </c>
      <c r="E68" s="376">
        <f>SUM(E69:E73)</f>
        <v>158500</v>
      </c>
      <c r="F68" s="376">
        <f>SUM(F69:F73)</f>
        <v>158500</v>
      </c>
    </row>
    <row r="69" spans="1:6" ht="15.75" customHeight="1" x14ac:dyDescent="0.2">
      <c r="A69" s="377" t="s">
        <v>302</v>
      </c>
      <c r="B69" s="504">
        <v>42000</v>
      </c>
      <c r="C69" s="504">
        <v>42000</v>
      </c>
      <c r="D69" s="505">
        <v>42000</v>
      </c>
      <c r="E69" s="505">
        <v>42000</v>
      </c>
      <c r="F69" s="505">
        <v>42000</v>
      </c>
    </row>
    <row r="70" spans="1:6" ht="18" customHeight="1" x14ac:dyDescent="0.2">
      <c r="A70" s="377" t="s">
        <v>303</v>
      </c>
      <c r="B70" s="504">
        <v>32000</v>
      </c>
      <c r="C70" s="504">
        <v>32000</v>
      </c>
      <c r="D70" s="505">
        <v>42000</v>
      </c>
      <c r="E70" s="505">
        <v>42000</v>
      </c>
      <c r="F70" s="505">
        <v>42000</v>
      </c>
    </row>
    <row r="71" spans="1:6" ht="14.25" customHeight="1" x14ac:dyDescent="0.2">
      <c r="A71" s="377" t="s">
        <v>304</v>
      </c>
      <c r="B71" s="504">
        <v>14040</v>
      </c>
      <c r="C71" s="504">
        <v>14040</v>
      </c>
      <c r="D71" s="505">
        <v>14500</v>
      </c>
      <c r="E71" s="505">
        <v>14500</v>
      </c>
      <c r="F71" s="505">
        <v>14500</v>
      </c>
    </row>
    <row r="72" spans="1:6" ht="16.5" customHeight="1" x14ac:dyDescent="0.2">
      <c r="A72" s="380" t="s">
        <v>305</v>
      </c>
      <c r="B72" s="504">
        <v>18400</v>
      </c>
      <c r="C72" s="504">
        <v>18400</v>
      </c>
      <c r="D72" s="505">
        <v>60000</v>
      </c>
      <c r="E72" s="505">
        <v>60000</v>
      </c>
      <c r="F72" s="505">
        <v>60000</v>
      </c>
    </row>
    <row r="73" spans="1:6" ht="15" customHeight="1" thickBot="1" x14ac:dyDescent="0.25">
      <c r="A73" s="381" t="s">
        <v>306</v>
      </c>
      <c r="B73" s="382">
        <v>0</v>
      </c>
      <c r="C73" s="382">
        <v>5486</v>
      </c>
      <c r="D73" s="383">
        <v>0</v>
      </c>
      <c r="E73" s="383">
        <v>0</v>
      </c>
      <c r="F73" s="383">
        <v>0</v>
      </c>
    </row>
    <row r="74" spans="1:6" ht="16.5" customHeight="1" thickBot="1" x14ac:dyDescent="0.3">
      <c r="A74" s="384" t="s">
        <v>307</v>
      </c>
      <c r="B74" s="385">
        <f>B77+B82+B87+B90+B78+B88</f>
        <v>1404855</v>
      </c>
      <c r="C74" s="385">
        <f>C77+C82+C87+C90+C78+C88+C79</f>
        <v>1501437</v>
      </c>
      <c r="D74" s="386">
        <f>D77+D82+D87+D90+D78+D88</f>
        <v>1481382</v>
      </c>
      <c r="E74" s="386">
        <f>E77+E82+E87+E90+E78+E88</f>
        <v>1481382</v>
      </c>
      <c r="F74" s="386">
        <f>F77+F82+F87+F90+F78+F88</f>
        <v>1481382</v>
      </c>
    </row>
    <row r="75" spans="1:6" ht="16.5" customHeight="1" x14ac:dyDescent="0.2">
      <c r="A75" s="387" t="s">
        <v>328</v>
      </c>
      <c r="B75" s="425">
        <v>902698</v>
      </c>
      <c r="C75" s="425">
        <v>919597</v>
      </c>
      <c r="D75" s="389">
        <v>914631</v>
      </c>
      <c r="E75" s="389">
        <v>914631</v>
      </c>
      <c r="F75" s="389">
        <v>914631</v>
      </c>
    </row>
    <row r="76" spans="1:6" ht="21" customHeight="1" thickBot="1" x14ac:dyDescent="0.25">
      <c r="A76" s="390" t="s">
        <v>329</v>
      </c>
      <c r="B76" s="506">
        <v>113000</v>
      </c>
      <c r="C76" s="506">
        <f>125000+5486</f>
        <v>130486</v>
      </c>
      <c r="D76" s="507">
        <v>125000</v>
      </c>
      <c r="E76" s="507">
        <v>125000</v>
      </c>
      <c r="F76" s="507">
        <v>125000</v>
      </c>
    </row>
    <row r="77" spans="1:6" ht="21" customHeight="1" thickBot="1" x14ac:dyDescent="0.3">
      <c r="A77" s="392" t="s">
        <v>310</v>
      </c>
      <c r="B77" s="385">
        <f>SUM(B75:B76)</f>
        <v>1015698</v>
      </c>
      <c r="C77" s="385">
        <f>SUM(C75:C76)</f>
        <v>1050083</v>
      </c>
      <c r="D77" s="386">
        <f>SUM(D75:D76)</f>
        <v>1039631</v>
      </c>
      <c r="E77" s="386">
        <f>SUM(E75:E76)</f>
        <v>1039631</v>
      </c>
      <c r="F77" s="386">
        <f>SUM(F75:F76)</f>
        <v>1039631</v>
      </c>
    </row>
    <row r="78" spans="1:6" ht="16.5" customHeight="1" thickBot="1" x14ac:dyDescent="0.25">
      <c r="A78" s="384" t="s">
        <v>311</v>
      </c>
      <c r="B78" s="385">
        <v>0</v>
      </c>
      <c r="C78" s="432">
        <v>42620</v>
      </c>
      <c r="D78" s="386">
        <v>0</v>
      </c>
      <c r="E78" s="386">
        <v>0</v>
      </c>
      <c r="F78" s="386">
        <v>0</v>
      </c>
    </row>
    <row r="79" spans="1:6" ht="15.75" customHeight="1" thickBot="1" x14ac:dyDescent="0.3">
      <c r="A79" s="395" t="s">
        <v>312</v>
      </c>
      <c r="B79" s="393">
        <v>0</v>
      </c>
      <c r="C79" s="393">
        <v>0</v>
      </c>
      <c r="D79" s="394">
        <v>0</v>
      </c>
      <c r="E79" s="394">
        <v>0</v>
      </c>
      <c r="F79" s="394">
        <v>0</v>
      </c>
    </row>
    <row r="80" spans="1:6" ht="16.5" customHeight="1" x14ac:dyDescent="0.2">
      <c r="A80" s="396" t="s">
        <v>313</v>
      </c>
      <c r="B80" s="397">
        <v>0</v>
      </c>
      <c r="C80" s="425">
        <v>0</v>
      </c>
      <c r="D80" s="398">
        <v>0</v>
      </c>
      <c r="E80" s="398">
        <v>0</v>
      </c>
      <c r="F80" s="398">
        <v>0</v>
      </c>
    </row>
    <row r="81" spans="1:6" ht="15" customHeight="1" thickBot="1" x14ac:dyDescent="0.25">
      <c r="A81" s="399" t="s">
        <v>314</v>
      </c>
      <c r="B81" s="508">
        <v>0</v>
      </c>
      <c r="C81" s="506">
        <v>4650</v>
      </c>
      <c r="D81" s="509">
        <v>0</v>
      </c>
      <c r="E81" s="509">
        <v>0</v>
      </c>
      <c r="F81" s="509">
        <v>0</v>
      </c>
    </row>
    <row r="82" spans="1:6" ht="17.25" customHeight="1" thickBot="1" x14ac:dyDescent="0.3">
      <c r="A82" s="392" t="s">
        <v>315</v>
      </c>
      <c r="B82" s="385">
        <f>B80+B81</f>
        <v>0</v>
      </c>
      <c r="C82" s="385">
        <f>C80+C81</f>
        <v>4650</v>
      </c>
      <c r="D82" s="386">
        <f>D80+D81</f>
        <v>0</v>
      </c>
      <c r="E82" s="386">
        <f>E80+E81</f>
        <v>0</v>
      </c>
      <c r="F82" s="386">
        <f>F80+F81</f>
        <v>0</v>
      </c>
    </row>
    <row r="83" spans="1:6" ht="18" customHeight="1" x14ac:dyDescent="0.2">
      <c r="A83" s="396" t="s">
        <v>330</v>
      </c>
      <c r="B83" s="425">
        <v>118000</v>
      </c>
      <c r="C83" s="425">
        <v>126907</v>
      </c>
      <c r="D83" s="389">
        <v>132868</v>
      </c>
      <c r="E83" s="389">
        <v>132868</v>
      </c>
      <c r="F83" s="389">
        <v>132868</v>
      </c>
    </row>
    <row r="84" spans="1:6" ht="14.25" customHeight="1" x14ac:dyDescent="0.2">
      <c r="A84" s="377" t="s">
        <v>331</v>
      </c>
      <c r="B84" s="504">
        <v>28937</v>
      </c>
      <c r="C84" s="504">
        <v>28937</v>
      </c>
      <c r="D84" s="505">
        <v>29806</v>
      </c>
      <c r="E84" s="505">
        <v>29806</v>
      </c>
      <c r="F84" s="505">
        <v>29806</v>
      </c>
    </row>
    <row r="85" spans="1:6" ht="14.25" customHeight="1" x14ac:dyDescent="0.2">
      <c r="A85" s="377" t="s">
        <v>332</v>
      </c>
      <c r="B85" s="504">
        <v>214800</v>
      </c>
      <c r="C85" s="504">
        <v>220820</v>
      </c>
      <c r="D85" s="505">
        <v>210057</v>
      </c>
      <c r="E85" s="505">
        <v>210057</v>
      </c>
      <c r="F85" s="505">
        <v>210057</v>
      </c>
    </row>
    <row r="86" spans="1:6" ht="15.75" customHeight="1" thickBot="1" x14ac:dyDescent="0.25">
      <c r="A86" s="424" t="s">
        <v>333</v>
      </c>
      <c r="B86" s="506">
        <v>9020</v>
      </c>
      <c r="C86" s="506">
        <v>9020</v>
      </c>
      <c r="D86" s="507">
        <v>9020</v>
      </c>
      <c r="E86" s="507">
        <v>9020</v>
      </c>
      <c r="F86" s="507">
        <v>9020</v>
      </c>
    </row>
    <row r="87" spans="1:6" ht="15.75" customHeight="1" thickBot="1" x14ac:dyDescent="0.3">
      <c r="A87" s="392" t="s">
        <v>320</v>
      </c>
      <c r="B87" s="385">
        <f>B83+B84+B85+B86</f>
        <v>370757</v>
      </c>
      <c r="C87" s="385">
        <f>C83+C84+C85+C86</f>
        <v>385684</v>
      </c>
      <c r="D87" s="386">
        <f>D83+D84+D85+D86</f>
        <v>381751</v>
      </c>
      <c r="E87" s="386">
        <f>E83+E84+E85+E86</f>
        <v>381751</v>
      </c>
      <c r="F87" s="386">
        <f>F83+F84+F85+F86</f>
        <v>381751</v>
      </c>
    </row>
    <row r="88" spans="1:6" ht="17.25" customHeight="1" thickBot="1" x14ac:dyDescent="0.25">
      <c r="A88" s="408" t="s">
        <v>321</v>
      </c>
      <c r="B88" s="409">
        <v>18400</v>
      </c>
      <c r="C88" s="409">
        <v>18400</v>
      </c>
      <c r="D88" s="394">
        <v>60000</v>
      </c>
      <c r="E88" s="394">
        <v>60000</v>
      </c>
      <c r="F88" s="394">
        <v>60000</v>
      </c>
    </row>
    <row r="89" spans="1:6" ht="17.25" customHeight="1" thickBot="1" x14ac:dyDescent="0.25">
      <c r="A89" s="408" t="s">
        <v>322</v>
      </c>
      <c r="B89" s="409">
        <v>50000</v>
      </c>
      <c r="C89" s="409">
        <v>50000</v>
      </c>
      <c r="D89" s="394">
        <v>0</v>
      </c>
      <c r="E89" s="394">
        <v>0</v>
      </c>
      <c r="F89" s="394">
        <v>0</v>
      </c>
    </row>
    <row r="90" spans="1:6" ht="16.5" customHeight="1" thickBot="1" x14ac:dyDescent="0.3">
      <c r="A90" s="395" t="s">
        <v>336</v>
      </c>
      <c r="B90" s="411">
        <v>0</v>
      </c>
      <c r="C90" s="411">
        <v>0</v>
      </c>
      <c r="D90" s="412">
        <v>0</v>
      </c>
      <c r="E90" s="412">
        <v>0</v>
      </c>
      <c r="F90" s="412">
        <v>0</v>
      </c>
    </row>
    <row r="91" spans="1:6" ht="16.5" customHeight="1" thickBot="1" x14ac:dyDescent="0.3">
      <c r="A91" s="413" t="s">
        <v>324</v>
      </c>
      <c r="B91" s="414">
        <f>B74+B89</f>
        <v>1454855</v>
      </c>
      <c r="C91" s="414">
        <f t="shared" ref="C91:F91" si="2">C74+C89</f>
        <v>1551437</v>
      </c>
      <c r="D91" s="415">
        <f t="shared" si="2"/>
        <v>1481382</v>
      </c>
      <c r="E91" s="415">
        <f t="shared" si="2"/>
        <v>1481382</v>
      </c>
      <c r="F91" s="415">
        <f t="shared" si="2"/>
        <v>1481382</v>
      </c>
    </row>
    <row r="92" spans="1:6" ht="17.25" customHeight="1" thickBot="1" x14ac:dyDescent="0.3">
      <c r="A92" s="416" t="s">
        <v>171</v>
      </c>
      <c r="B92" s="385">
        <v>0</v>
      </c>
      <c r="C92" s="385">
        <v>0</v>
      </c>
      <c r="D92" s="386">
        <v>0</v>
      </c>
      <c r="E92" s="386">
        <v>0</v>
      </c>
      <c r="F92" s="386">
        <v>0</v>
      </c>
    </row>
    <row r="93" spans="1:6" ht="6.75" customHeight="1" x14ac:dyDescent="0.25">
      <c r="A93" s="428"/>
      <c r="B93" s="418"/>
    </row>
    <row r="94" spans="1:6" ht="19.899999999999999" customHeight="1" x14ac:dyDescent="0.25">
      <c r="A94" s="607" t="s">
        <v>290</v>
      </c>
      <c r="B94" s="607"/>
      <c r="C94" s="607"/>
      <c r="D94" s="607"/>
      <c r="E94" s="607"/>
      <c r="F94" s="362" t="s">
        <v>337</v>
      </c>
    </row>
    <row r="95" spans="1:6" ht="19.899999999999999" customHeight="1" thickBot="1" x14ac:dyDescent="0.3">
      <c r="A95" s="608" t="s">
        <v>292</v>
      </c>
      <c r="B95" s="608"/>
      <c r="C95" s="608"/>
      <c r="D95" s="608"/>
      <c r="E95" s="608"/>
      <c r="F95" s="419" t="s">
        <v>293</v>
      </c>
    </row>
    <row r="96" spans="1:6" ht="18.75" customHeight="1" thickBot="1" x14ac:dyDescent="0.3">
      <c r="B96" s="604" t="s">
        <v>98</v>
      </c>
      <c r="C96" s="605"/>
      <c r="D96" s="605"/>
      <c r="E96" s="605"/>
      <c r="F96" s="606"/>
    </row>
    <row r="97" spans="1:6" ht="19.5" customHeight="1" x14ac:dyDescent="0.25">
      <c r="A97" s="365" t="s">
        <v>295</v>
      </c>
      <c r="B97" s="366" t="s">
        <v>296</v>
      </c>
      <c r="C97" s="367" t="s">
        <v>297</v>
      </c>
      <c r="D97" s="367" t="s">
        <v>298</v>
      </c>
      <c r="E97" s="368" t="s">
        <v>299</v>
      </c>
      <c r="F97" s="367" t="s">
        <v>300</v>
      </c>
    </row>
    <row r="98" spans="1:6" ht="17.25" customHeight="1" thickBot="1" x14ac:dyDescent="0.3">
      <c r="A98" s="420"/>
      <c r="B98" s="370">
        <v>2020</v>
      </c>
      <c r="C98" s="371">
        <v>2021</v>
      </c>
      <c r="D98" s="371">
        <v>2022</v>
      </c>
      <c r="E98" s="372">
        <v>2023</v>
      </c>
      <c r="F98" s="373">
        <v>2024</v>
      </c>
    </row>
    <row r="99" spans="1:6" ht="15.95" customHeight="1" x14ac:dyDescent="0.25">
      <c r="A99" s="374" t="s">
        <v>327</v>
      </c>
      <c r="B99" s="375">
        <f>SUM(B100:B104)</f>
        <v>101323</v>
      </c>
      <c r="C99" s="375">
        <f>SUM(C100:C104)</f>
        <v>104762</v>
      </c>
      <c r="D99" s="376">
        <f>SUM(D100:D104)</f>
        <v>190403</v>
      </c>
      <c r="E99" s="376">
        <f>SUM(E100:E104)</f>
        <v>190403</v>
      </c>
      <c r="F99" s="376">
        <f>SUM(F100:F104)</f>
        <v>190403</v>
      </c>
    </row>
    <row r="100" spans="1:6" ht="15.95" customHeight="1" x14ac:dyDescent="0.2">
      <c r="A100" s="377" t="s">
        <v>302</v>
      </c>
      <c r="B100" s="504">
        <v>36300</v>
      </c>
      <c r="C100" s="504">
        <v>36300</v>
      </c>
      <c r="D100" s="505">
        <v>41500</v>
      </c>
      <c r="E100" s="505">
        <v>41500</v>
      </c>
      <c r="F100" s="505">
        <v>41500</v>
      </c>
    </row>
    <row r="101" spans="1:6" ht="15.95" customHeight="1" x14ac:dyDescent="0.2">
      <c r="A101" s="377" t="s">
        <v>303</v>
      </c>
      <c r="B101" s="504">
        <v>33940</v>
      </c>
      <c r="C101" s="504">
        <v>33940</v>
      </c>
      <c r="D101" s="505">
        <v>44200</v>
      </c>
      <c r="E101" s="505">
        <v>44200</v>
      </c>
      <c r="F101" s="505">
        <v>44200</v>
      </c>
    </row>
    <row r="102" spans="1:6" ht="15.95" customHeight="1" x14ac:dyDescent="0.2">
      <c r="A102" s="377" t="s">
        <v>304</v>
      </c>
      <c r="B102" s="504">
        <v>4661</v>
      </c>
      <c r="C102" s="504">
        <v>4661</v>
      </c>
      <c r="D102" s="505">
        <v>4171</v>
      </c>
      <c r="E102" s="505">
        <v>4171</v>
      </c>
      <c r="F102" s="505">
        <v>4171</v>
      </c>
    </row>
    <row r="103" spans="1:6" ht="15.95" customHeight="1" x14ac:dyDescent="0.2">
      <c r="A103" s="380" t="s">
        <v>305</v>
      </c>
      <c r="B103" s="504">
        <v>26412</v>
      </c>
      <c r="C103" s="504">
        <v>26412</v>
      </c>
      <c r="D103" s="505">
        <v>100530</v>
      </c>
      <c r="E103" s="505">
        <v>100530</v>
      </c>
      <c r="F103" s="505">
        <v>100530</v>
      </c>
    </row>
    <row r="104" spans="1:6" ht="15.95" customHeight="1" thickBot="1" x14ac:dyDescent="0.25">
      <c r="A104" s="421" t="s">
        <v>306</v>
      </c>
      <c r="B104" s="504">
        <v>10</v>
      </c>
      <c r="C104" s="504">
        <v>3449</v>
      </c>
      <c r="D104" s="505">
        <v>2</v>
      </c>
      <c r="E104" s="505">
        <v>2</v>
      </c>
      <c r="F104" s="505">
        <v>2</v>
      </c>
    </row>
    <row r="105" spans="1:6" ht="15.95" customHeight="1" thickBot="1" x14ac:dyDescent="0.3">
      <c r="A105" s="384" t="s">
        <v>307</v>
      </c>
      <c r="B105" s="385">
        <f>B108+B113+B118+B121+B109+B119</f>
        <v>1175151</v>
      </c>
      <c r="C105" s="385">
        <f>C108+C113+C118+C121+C109+C119+C110</f>
        <v>1204359</v>
      </c>
      <c r="D105" s="386">
        <f>D109+D113+D118+D121+D108+D119</f>
        <v>1229580</v>
      </c>
      <c r="E105" s="386">
        <f>E109+E113+E118+E121+E108+E119</f>
        <v>1229580</v>
      </c>
      <c r="F105" s="386">
        <f>F109+F113+F118+F121+F108+F119</f>
        <v>1229580</v>
      </c>
    </row>
    <row r="106" spans="1:6" ht="15.95" customHeight="1" x14ac:dyDescent="0.2">
      <c r="A106" s="387" t="s">
        <v>328</v>
      </c>
      <c r="B106" s="425">
        <v>759312</v>
      </c>
      <c r="C106" s="425">
        <v>740351</v>
      </c>
      <c r="D106" s="389">
        <v>733497</v>
      </c>
      <c r="E106" s="389">
        <v>733497</v>
      </c>
      <c r="F106" s="389">
        <v>733497</v>
      </c>
    </row>
    <row r="107" spans="1:6" ht="15.95" customHeight="1" thickBot="1" x14ac:dyDescent="0.25">
      <c r="A107" s="429" t="s">
        <v>329</v>
      </c>
      <c r="B107" s="514">
        <v>108000</v>
      </c>
      <c r="C107" s="514">
        <f>111000+2889</f>
        <v>113889</v>
      </c>
      <c r="D107" s="516">
        <v>111000</v>
      </c>
      <c r="E107" s="516">
        <v>111000</v>
      </c>
      <c r="F107" s="516">
        <v>111000</v>
      </c>
    </row>
    <row r="108" spans="1:6" ht="15.95" customHeight="1" thickBot="1" x14ac:dyDescent="0.3">
      <c r="A108" s="392" t="s">
        <v>310</v>
      </c>
      <c r="B108" s="430">
        <f>SUM(B106:B107)</f>
        <v>867312</v>
      </c>
      <c r="C108" s="430">
        <f>SUM(C106:C107)</f>
        <v>854240</v>
      </c>
      <c r="D108" s="431">
        <f>SUM(D106:D107)</f>
        <v>844497</v>
      </c>
      <c r="E108" s="431">
        <f>SUM(E106:E107)</f>
        <v>844497</v>
      </c>
      <c r="F108" s="431">
        <f>SUM(F106:F107)</f>
        <v>844497</v>
      </c>
    </row>
    <row r="109" spans="1:6" ht="15.95" customHeight="1" thickBot="1" x14ac:dyDescent="0.25">
      <c r="A109" s="384" t="s">
        <v>311</v>
      </c>
      <c r="B109" s="385">
        <v>0</v>
      </c>
      <c r="C109" s="432">
        <v>34808</v>
      </c>
      <c r="D109" s="386">
        <v>0</v>
      </c>
      <c r="E109" s="386">
        <v>0</v>
      </c>
      <c r="F109" s="386">
        <v>0</v>
      </c>
    </row>
    <row r="110" spans="1:6" ht="15.95" customHeight="1" thickBot="1" x14ac:dyDescent="0.3">
      <c r="A110" s="395" t="s">
        <v>312</v>
      </c>
      <c r="B110" s="393">
        <v>0</v>
      </c>
      <c r="C110" s="393">
        <v>550</v>
      </c>
      <c r="D110" s="394">
        <v>0</v>
      </c>
      <c r="E110" s="394">
        <v>0</v>
      </c>
      <c r="F110" s="394">
        <v>0</v>
      </c>
    </row>
    <row r="111" spans="1:6" ht="15.95" customHeight="1" x14ac:dyDescent="0.25">
      <c r="A111" s="396" t="s">
        <v>313</v>
      </c>
      <c r="B111" s="397">
        <v>0</v>
      </c>
      <c r="C111" s="397">
        <v>0</v>
      </c>
      <c r="D111" s="398">
        <v>0</v>
      </c>
      <c r="E111" s="398">
        <v>0</v>
      </c>
      <c r="F111" s="398">
        <v>0</v>
      </c>
    </row>
    <row r="112" spans="1:6" ht="15.95" customHeight="1" thickBot="1" x14ac:dyDescent="0.3">
      <c r="A112" s="399" t="s">
        <v>314</v>
      </c>
      <c r="B112" s="511">
        <v>0</v>
      </c>
      <c r="C112" s="511">
        <v>0</v>
      </c>
      <c r="D112" s="512">
        <v>0</v>
      </c>
      <c r="E112" s="512">
        <v>0</v>
      </c>
      <c r="F112" s="509">
        <v>0</v>
      </c>
    </row>
    <row r="113" spans="1:6" ht="15.95" customHeight="1" thickBot="1" x14ac:dyDescent="0.3">
      <c r="A113" s="392" t="s">
        <v>315</v>
      </c>
      <c r="B113" s="385">
        <f>B111+B112</f>
        <v>0</v>
      </c>
      <c r="C113" s="385">
        <f>C111+C112</f>
        <v>0</v>
      </c>
      <c r="D113" s="386">
        <f>D111+D112</f>
        <v>0</v>
      </c>
      <c r="E113" s="386">
        <f>E111+E112</f>
        <v>0</v>
      </c>
      <c r="F113" s="386">
        <f>F111+F112</f>
        <v>0</v>
      </c>
    </row>
    <row r="114" spans="1:6" ht="15.95" customHeight="1" x14ac:dyDescent="0.2">
      <c r="A114" s="396" t="s">
        <v>330</v>
      </c>
      <c r="B114" s="425">
        <v>106650</v>
      </c>
      <c r="C114" s="425">
        <v>106650</v>
      </c>
      <c r="D114" s="389">
        <v>108856</v>
      </c>
      <c r="E114" s="389">
        <v>108856</v>
      </c>
      <c r="F114" s="389">
        <v>108856</v>
      </c>
    </row>
    <row r="115" spans="1:6" ht="15.95" customHeight="1" x14ac:dyDescent="0.2">
      <c r="A115" s="377" t="s">
        <v>331</v>
      </c>
      <c r="B115" s="504">
        <v>24047</v>
      </c>
      <c r="C115" s="504">
        <v>24047</v>
      </c>
      <c r="D115" s="505">
        <v>24386</v>
      </c>
      <c r="E115" s="505">
        <v>24386</v>
      </c>
      <c r="F115" s="505">
        <v>24386</v>
      </c>
    </row>
    <row r="116" spans="1:6" ht="15.95" customHeight="1" x14ac:dyDescent="0.2">
      <c r="A116" s="377" t="s">
        <v>332</v>
      </c>
      <c r="B116" s="504">
        <v>144170</v>
      </c>
      <c r="C116" s="504">
        <v>151092</v>
      </c>
      <c r="D116" s="505">
        <v>144721</v>
      </c>
      <c r="E116" s="505">
        <v>144721</v>
      </c>
      <c r="F116" s="505">
        <v>144721</v>
      </c>
    </row>
    <row r="117" spans="1:6" ht="15.95" customHeight="1" thickBot="1" x14ac:dyDescent="0.25">
      <c r="A117" s="424" t="s">
        <v>333</v>
      </c>
      <c r="B117" s="514">
        <v>6560</v>
      </c>
      <c r="C117" s="514">
        <v>6560</v>
      </c>
      <c r="D117" s="516">
        <v>6590</v>
      </c>
      <c r="E117" s="516">
        <v>6590</v>
      </c>
      <c r="F117" s="516">
        <v>6590</v>
      </c>
    </row>
    <row r="118" spans="1:6" ht="15.95" customHeight="1" thickBot="1" x14ac:dyDescent="0.3">
      <c r="A118" s="392" t="s">
        <v>320</v>
      </c>
      <c r="B118" s="433">
        <f>B114+B115+B116+B117</f>
        <v>281427</v>
      </c>
      <c r="C118" s="433">
        <f>C114+C115+C116+C117</f>
        <v>288349</v>
      </c>
      <c r="D118" s="434">
        <f>D114+D115+D116+D117</f>
        <v>284553</v>
      </c>
      <c r="E118" s="434">
        <f>E114+E115+E116+E117</f>
        <v>284553</v>
      </c>
      <c r="F118" s="434">
        <f>F114+F115+F116+F117</f>
        <v>284553</v>
      </c>
    </row>
    <row r="119" spans="1:6" ht="15.95" customHeight="1" thickBot="1" x14ac:dyDescent="0.25">
      <c r="A119" s="408" t="s">
        <v>321</v>
      </c>
      <c r="B119" s="435">
        <v>26412</v>
      </c>
      <c r="C119" s="435">
        <v>26412</v>
      </c>
      <c r="D119" s="515">
        <v>100530</v>
      </c>
      <c r="E119" s="515">
        <v>100530</v>
      </c>
      <c r="F119" s="515">
        <v>100530</v>
      </c>
    </row>
    <row r="120" spans="1:6" ht="15.95" customHeight="1" thickBot="1" x14ac:dyDescent="0.25">
      <c r="A120" s="408" t="s">
        <v>322</v>
      </c>
      <c r="B120" s="435">
        <v>79488</v>
      </c>
      <c r="C120" s="435">
        <v>79488</v>
      </c>
      <c r="D120" s="436">
        <v>0</v>
      </c>
      <c r="E120" s="436">
        <v>0</v>
      </c>
      <c r="F120" s="436">
        <v>0</v>
      </c>
    </row>
    <row r="121" spans="1:6" ht="15.95" customHeight="1" thickBot="1" x14ac:dyDescent="0.3">
      <c r="A121" s="395" t="s">
        <v>323</v>
      </c>
      <c r="B121" s="411">
        <v>0</v>
      </c>
      <c r="C121" s="411">
        <v>0</v>
      </c>
      <c r="D121" s="412">
        <v>0</v>
      </c>
      <c r="E121" s="412">
        <v>0</v>
      </c>
      <c r="F121" s="412">
        <v>0</v>
      </c>
    </row>
    <row r="122" spans="1:6" ht="15.95" customHeight="1" thickBot="1" x14ac:dyDescent="0.3">
      <c r="A122" s="413" t="s">
        <v>324</v>
      </c>
      <c r="B122" s="414">
        <f>B105+B120</f>
        <v>1254639</v>
      </c>
      <c r="C122" s="414">
        <f t="shared" ref="C122:F122" si="3">C105+C120</f>
        <v>1283847</v>
      </c>
      <c r="D122" s="415">
        <f t="shared" si="3"/>
        <v>1229580</v>
      </c>
      <c r="E122" s="415">
        <f t="shared" si="3"/>
        <v>1229580</v>
      </c>
      <c r="F122" s="415">
        <f t="shared" si="3"/>
        <v>1229580</v>
      </c>
    </row>
    <row r="123" spans="1:6" ht="15.95" customHeight="1" thickBot="1" x14ac:dyDescent="0.3">
      <c r="A123" s="416" t="s">
        <v>171</v>
      </c>
      <c r="B123" s="385">
        <v>0</v>
      </c>
      <c r="C123" s="385">
        <v>11132</v>
      </c>
      <c r="D123" s="386">
        <v>0</v>
      </c>
      <c r="E123" s="386">
        <v>0</v>
      </c>
      <c r="F123" s="386">
        <v>0</v>
      </c>
    </row>
    <row r="124" spans="1:6" ht="12" customHeight="1" x14ac:dyDescent="0.25">
      <c r="A124" s="428"/>
      <c r="D124" s="418"/>
      <c r="E124" s="418"/>
    </row>
    <row r="125" spans="1:6" ht="21.95" customHeight="1" x14ac:dyDescent="0.25">
      <c r="A125" s="607" t="s">
        <v>290</v>
      </c>
      <c r="B125" s="607"/>
      <c r="C125" s="607"/>
      <c r="D125" s="607"/>
      <c r="E125" s="607"/>
      <c r="F125" s="362" t="s">
        <v>338</v>
      </c>
    </row>
    <row r="126" spans="1:6" ht="21.95" customHeight="1" thickBot="1" x14ac:dyDescent="0.3">
      <c r="A126" s="608" t="s">
        <v>292</v>
      </c>
      <c r="B126" s="608"/>
      <c r="C126" s="608"/>
      <c r="D126" s="608"/>
      <c r="E126" s="608"/>
      <c r="F126" s="419" t="s">
        <v>293</v>
      </c>
    </row>
    <row r="127" spans="1:6" ht="19.5" customHeight="1" thickBot="1" x14ac:dyDescent="0.3">
      <c r="B127" s="604" t="s">
        <v>339</v>
      </c>
      <c r="C127" s="605"/>
      <c r="D127" s="605"/>
      <c r="E127" s="605"/>
      <c r="F127" s="606"/>
    </row>
    <row r="128" spans="1:6" ht="21" customHeight="1" x14ac:dyDescent="0.25">
      <c r="A128" s="365" t="s">
        <v>295</v>
      </c>
      <c r="B128" s="366" t="s">
        <v>296</v>
      </c>
      <c r="C128" s="367" t="s">
        <v>297</v>
      </c>
      <c r="D128" s="367" t="s">
        <v>298</v>
      </c>
      <c r="E128" s="368" t="s">
        <v>299</v>
      </c>
      <c r="F128" s="367" t="s">
        <v>300</v>
      </c>
    </row>
    <row r="129" spans="1:6" ht="17.25" customHeight="1" thickBot="1" x14ac:dyDescent="0.3">
      <c r="A129" s="420"/>
      <c r="B129" s="370">
        <v>2020</v>
      </c>
      <c r="C129" s="371">
        <v>2021</v>
      </c>
      <c r="D129" s="371">
        <v>2022</v>
      </c>
      <c r="E129" s="372">
        <v>2023</v>
      </c>
      <c r="F129" s="373">
        <v>2024</v>
      </c>
    </row>
    <row r="130" spans="1:6" ht="17.25" customHeight="1" x14ac:dyDescent="0.25">
      <c r="A130" s="374" t="s">
        <v>327</v>
      </c>
      <c r="B130" s="375">
        <f>SUM(B131:B135)</f>
        <v>91669</v>
      </c>
      <c r="C130" s="375">
        <f>SUM(C131:C135)</f>
        <v>105909</v>
      </c>
      <c r="D130" s="376">
        <f>SUM(D131:D135)</f>
        <v>139915</v>
      </c>
      <c r="E130" s="376">
        <f>SUM(E131:E135)</f>
        <v>139915</v>
      </c>
      <c r="F130" s="376">
        <f>SUM(F131:F135)</f>
        <v>139915</v>
      </c>
    </row>
    <row r="131" spans="1:6" ht="15" customHeight="1" x14ac:dyDescent="0.2">
      <c r="A131" s="377" t="s">
        <v>302</v>
      </c>
      <c r="B131" s="504">
        <v>39200</v>
      </c>
      <c r="C131" s="504">
        <v>39200</v>
      </c>
      <c r="D131" s="505">
        <f>37750+3500</f>
        <v>41250</v>
      </c>
      <c r="E131" s="505">
        <f t="shared" ref="E131:F131" si="4">37750+3500</f>
        <v>41250</v>
      </c>
      <c r="F131" s="505">
        <f t="shared" si="4"/>
        <v>41250</v>
      </c>
    </row>
    <row r="132" spans="1:6" ht="15" customHeight="1" x14ac:dyDescent="0.2">
      <c r="A132" s="377" t="s">
        <v>303</v>
      </c>
      <c r="B132" s="504">
        <v>22498</v>
      </c>
      <c r="C132" s="504">
        <v>22498</v>
      </c>
      <c r="D132" s="505">
        <v>29500</v>
      </c>
      <c r="E132" s="505">
        <v>29500</v>
      </c>
      <c r="F132" s="505">
        <v>29500</v>
      </c>
    </row>
    <row r="133" spans="1:6" ht="15" customHeight="1" x14ac:dyDescent="0.2">
      <c r="A133" s="377" t="s">
        <v>304</v>
      </c>
      <c r="B133" s="504">
        <v>7949</v>
      </c>
      <c r="C133" s="504">
        <v>7949</v>
      </c>
      <c r="D133" s="505">
        <v>5896</v>
      </c>
      <c r="E133" s="505">
        <v>5896</v>
      </c>
      <c r="F133" s="505">
        <v>5896</v>
      </c>
    </row>
    <row r="134" spans="1:6" ht="15.75" customHeight="1" x14ac:dyDescent="0.2">
      <c r="A134" s="380" t="s">
        <v>305</v>
      </c>
      <c r="B134" s="504">
        <v>22022</v>
      </c>
      <c r="C134" s="504">
        <v>22022</v>
      </c>
      <c r="D134" s="505">
        <v>63269</v>
      </c>
      <c r="E134" s="505">
        <v>63269</v>
      </c>
      <c r="F134" s="505">
        <v>63269</v>
      </c>
    </row>
    <row r="135" spans="1:6" ht="14.25" customHeight="1" thickBot="1" x14ac:dyDescent="0.25">
      <c r="A135" s="421" t="s">
        <v>306</v>
      </c>
      <c r="B135" s="504">
        <v>0</v>
      </c>
      <c r="C135" s="504">
        <v>14240</v>
      </c>
      <c r="D135" s="505">
        <v>0</v>
      </c>
      <c r="E135" s="505">
        <v>0</v>
      </c>
      <c r="F135" s="505">
        <v>0</v>
      </c>
    </row>
    <row r="136" spans="1:6" ht="18.75" customHeight="1" thickBot="1" x14ac:dyDescent="0.3">
      <c r="A136" s="384" t="s">
        <v>307</v>
      </c>
      <c r="B136" s="385">
        <f>B139+B144+B149+B152+B140+B150</f>
        <v>1211305</v>
      </c>
      <c r="C136" s="385">
        <f>C139+C144+C149+C152+C140+C150+C141</f>
        <v>1326684</v>
      </c>
      <c r="D136" s="386">
        <f>D139+D144+D149+D152+D140+D150</f>
        <v>1310422</v>
      </c>
      <c r="E136" s="386">
        <f>E139+E144+E149+E152+E140+E150</f>
        <v>1310422</v>
      </c>
      <c r="F136" s="386">
        <f>F139+F144+F149+F152+F140+F150</f>
        <v>1310422</v>
      </c>
    </row>
    <row r="137" spans="1:6" ht="18" customHeight="1" x14ac:dyDescent="0.2">
      <c r="A137" s="437" t="s">
        <v>328</v>
      </c>
      <c r="B137" s="438">
        <v>714910</v>
      </c>
      <c r="C137" s="438">
        <v>780000</v>
      </c>
      <c r="D137" s="423">
        <v>780000</v>
      </c>
      <c r="E137" s="423">
        <v>780000</v>
      </c>
      <c r="F137" s="423">
        <v>780000</v>
      </c>
    </row>
    <row r="138" spans="1:6" ht="18" customHeight="1" thickBot="1" x14ac:dyDescent="0.25">
      <c r="A138" s="390" t="s">
        <v>329</v>
      </c>
      <c r="B138" s="514">
        <v>153427</v>
      </c>
      <c r="C138" s="514">
        <f>140000+13540</f>
        <v>153540</v>
      </c>
      <c r="D138" s="516">
        <v>140000</v>
      </c>
      <c r="E138" s="516">
        <v>140000</v>
      </c>
      <c r="F138" s="516">
        <v>140000</v>
      </c>
    </row>
    <row r="139" spans="1:6" ht="16.5" customHeight="1" thickBot="1" x14ac:dyDescent="0.3">
      <c r="A139" s="392" t="s">
        <v>310</v>
      </c>
      <c r="B139" s="385">
        <f>SUM(B137:B138)</f>
        <v>868337</v>
      </c>
      <c r="C139" s="385">
        <f>SUM(C137:C138)</f>
        <v>933540</v>
      </c>
      <c r="D139" s="386">
        <f>SUM(D137:D138)</f>
        <v>920000</v>
      </c>
      <c r="E139" s="386">
        <f>SUM(E137:E138)</f>
        <v>920000</v>
      </c>
      <c r="F139" s="386">
        <f>SUM(F137:F138)</f>
        <v>920000</v>
      </c>
    </row>
    <row r="140" spans="1:6" ht="15.75" customHeight="1" thickBot="1" x14ac:dyDescent="0.25">
      <c r="A140" s="384" t="s">
        <v>340</v>
      </c>
      <c r="B140" s="430">
        <v>0</v>
      </c>
      <c r="C140" s="439">
        <v>37437</v>
      </c>
      <c r="D140" s="431">
        <v>0</v>
      </c>
      <c r="E140" s="431">
        <v>0</v>
      </c>
      <c r="F140" s="431">
        <v>0</v>
      </c>
    </row>
    <row r="141" spans="1:6" ht="15.75" customHeight="1" thickBot="1" x14ac:dyDescent="0.25">
      <c r="A141" s="395" t="s">
        <v>312</v>
      </c>
      <c r="B141" s="440">
        <v>0</v>
      </c>
      <c r="C141" s="446">
        <v>700</v>
      </c>
      <c r="D141" s="441">
        <v>0</v>
      </c>
      <c r="E141" s="441">
        <v>0</v>
      </c>
      <c r="F141" s="441">
        <v>0</v>
      </c>
    </row>
    <row r="142" spans="1:6" ht="15.75" customHeight="1" x14ac:dyDescent="0.25">
      <c r="A142" s="396" t="s">
        <v>313</v>
      </c>
      <c r="B142" s="397">
        <v>0</v>
      </c>
      <c r="C142" s="397">
        <v>0</v>
      </c>
      <c r="D142" s="398">
        <v>0</v>
      </c>
      <c r="E142" s="398">
        <v>0</v>
      </c>
      <c r="F142" s="398">
        <v>0</v>
      </c>
    </row>
    <row r="143" spans="1:6" ht="17.25" customHeight="1" thickBot="1" x14ac:dyDescent="0.3">
      <c r="A143" s="399" t="s">
        <v>314</v>
      </c>
      <c r="B143" s="511">
        <v>0</v>
      </c>
      <c r="C143" s="511">
        <v>0</v>
      </c>
      <c r="D143" s="512">
        <v>0</v>
      </c>
      <c r="E143" s="512">
        <v>0</v>
      </c>
      <c r="F143" s="509">
        <v>0</v>
      </c>
    </row>
    <row r="144" spans="1:6" ht="17.25" customHeight="1" thickBot="1" x14ac:dyDescent="0.3">
      <c r="A144" s="392" t="s">
        <v>315</v>
      </c>
      <c r="B144" s="385">
        <f>B142+B143</f>
        <v>0</v>
      </c>
      <c r="C144" s="385">
        <f>C142+C143</f>
        <v>0</v>
      </c>
      <c r="D144" s="386">
        <f>D142+D143</f>
        <v>0</v>
      </c>
      <c r="E144" s="386">
        <f>E142+E143</f>
        <v>0</v>
      </c>
      <c r="F144" s="386">
        <f>F142+F143</f>
        <v>0</v>
      </c>
    </row>
    <row r="145" spans="1:6" ht="18" customHeight="1" x14ac:dyDescent="0.2">
      <c r="A145" s="396" t="s">
        <v>330</v>
      </c>
      <c r="B145" s="425">
        <v>121850</v>
      </c>
      <c r="C145" s="425">
        <v>121850</v>
      </c>
      <c r="D145" s="389">
        <v>107948</v>
      </c>
      <c r="E145" s="389">
        <v>107948</v>
      </c>
      <c r="F145" s="389">
        <v>107948</v>
      </c>
    </row>
    <row r="146" spans="1:6" ht="17.25" customHeight="1" x14ac:dyDescent="0.2">
      <c r="A146" s="377" t="s">
        <v>331</v>
      </c>
      <c r="B146" s="504">
        <v>18276</v>
      </c>
      <c r="C146" s="504">
        <v>18276</v>
      </c>
      <c r="D146" s="505">
        <v>19855</v>
      </c>
      <c r="E146" s="505">
        <v>19855</v>
      </c>
      <c r="F146" s="505">
        <v>19855</v>
      </c>
    </row>
    <row r="147" spans="1:6" ht="16.5" customHeight="1" x14ac:dyDescent="0.2">
      <c r="A147" s="377" t="s">
        <v>332</v>
      </c>
      <c r="B147" s="504">
        <v>172680</v>
      </c>
      <c r="C147" s="504">
        <v>184719</v>
      </c>
      <c r="D147" s="505">
        <v>190814</v>
      </c>
      <c r="E147" s="505">
        <v>190814</v>
      </c>
      <c r="F147" s="505">
        <v>190814</v>
      </c>
    </row>
    <row r="148" spans="1:6" ht="16.5" customHeight="1" thickBot="1" x14ac:dyDescent="0.25">
      <c r="A148" s="424" t="s">
        <v>333</v>
      </c>
      <c r="B148" s="514">
        <v>8140</v>
      </c>
      <c r="C148" s="514">
        <v>8140</v>
      </c>
      <c r="D148" s="516">
        <v>8536</v>
      </c>
      <c r="E148" s="516">
        <v>8536</v>
      </c>
      <c r="F148" s="516">
        <v>8536</v>
      </c>
    </row>
    <row r="149" spans="1:6" ht="17.25" customHeight="1" thickBot="1" x14ac:dyDescent="0.3">
      <c r="A149" s="392" t="s">
        <v>320</v>
      </c>
      <c r="B149" s="433">
        <f>B145+B146+B147+B148</f>
        <v>320946</v>
      </c>
      <c r="C149" s="433">
        <f>SUM(C145:C148)</f>
        <v>332985</v>
      </c>
      <c r="D149" s="434">
        <f>D145+D146+D147+D148</f>
        <v>327153</v>
      </c>
      <c r="E149" s="434">
        <f>E145+E146+E147+E148</f>
        <v>327153</v>
      </c>
      <c r="F149" s="434">
        <f>F145+F146+F147+F148</f>
        <v>327153</v>
      </c>
    </row>
    <row r="150" spans="1:6" ht="17.25" customHeight="1" thickBot="1" x14ac:dyDescent="0.25">
      <c r="A150" s="408" t="s">
        <v>321</v>
      </c>
      <c r="B150" s="435">
        <v>22022</v>
      </c>
      <c r="C150" s="435">
        <v>22022</v>
      </c>
      <c r="D150" s="515">
        <v>63269</v>
      </c>
      <c r="E150" s="515">
        <v>63269</v>
      </c>
      <c r="F150" s="515">
        <v>63269</v>
      </c>
    </row>
    <row r="151" spans="1:6" ht="17.25" customHeight="1" thickBot="1" x14ac:dyDescent="0.25">
      <c r="A151" s="408" t="s">
        <v>322</v>
      </c>
      <c r="B151" s="435">
        <v>53448</v>
      </c>
      <c r="C151" s="435">
        <v>53448</v>
      </c>
      <c r="D151" s="436">
        <v>0</v>
      </c>
      <c r="E151" s="436">
        <v>0</v>
      </c>
      <c r="F151" s="436">
        <v>0</v>
      </c>
    </row>
    <row r="152" spans="1:6" ht="15" customHeight="1" thickBot="1" x14ac:dyDescent="0.3">
      <c r="A152" s="395" t="s">
        <v>323</v>
      </c>
      <c r="B152" s="411">
        <v>0</v>
      </c>
      <c r="C152" s="411">
        <v>0</v>
      </c>
      <c r="D152" s="412">
        <v>0</v>
      </c>
      <c r="E152" s="412">
        <v>0</v>
      </c>
      <c r="F152" s="412">
        <v>0</v>
      </c>
    </row>
    <row r="153" spans="1:6" ht="15" customHeight="1" thickBot="1" x14ac:dyDescent="0.3">
      <c r="A153" s="442" t="s">
        <v>324</v>
      </c>
      <c r="B153" s="443">
        <f>B136+B151</f>
        <v>1264753</v>
      </c>
      <c r="C153" s="443">
        <f t="shared" ref="C153:F153" si="5">C136+C151</f>
        <v>1380132</v>
      </c>
      <c r="D153" s="444">
        <f t="shared" si="5"/>
        <v>1310422</v>
      </c>
      <c r="E153" s="444">
        <f t="shared" si="5"/>
        <v>1310422</v>
      </c>
      <c r="F153" s="444">
        <f t="shared" si="5"/>
        <v>1310422</v>
      </c>
    </row>
    <row r="154" spans="1:6" ht="16.5" customHeight="1" thickBot="1" x14ac:dyDescent="0.3">
      <c r="A154" s="416" t="s">
        <v>171</v>
      </c>
      <c r="B154" s="385">
        <v>0</v>
      </c>
      <c r="C154" s="385">
        <v>0</v>
      </c>
      <c r="D154" s="386">
        <v>0</v>
      </c>
      <c r="E154" s="386">
        <v>0</v>
      </c>
      <c r="F154" s="386">
        <v>0</v>
      </c>
    </row>
    <row r="155" spans="1:6" ht="11.25" customHeight="1" x14ac:dyDescent="0.25">
      <c r="A155" s="417"/>
      <c r="C155" s="417"/>
      <c r="D155" s="445"/>
      <c r="E155" s="445"/>
    </row>
    <row r="156" spans="1:6" ht="21.95" customHeight="1" x14ac:dyDescent="0.25">
      <c r="A156" s="607" t="s">
        <v>290</v>
      </c>
      <c r="B156" s="607"/>
      <c r="C156" s="607"/>
      <c r="D156" s="607"/>
      <c r="E156" s="607"/>
      <c r="F156" s="362" t="s">
        <v>341</v>
      </c>
    </row>
    <row r="157" spans="1:6" ht="21.95" customHeight="1" thickBot="1" x14ac:dyDescent="0.3">
      <c r="A157" s="608" t="s">
        <v>292</v>
      </c>
      <c r="B157" s="608"/>
      <c r="C157" s="608"/>
      <c r="D157" s="608"/>
      <c r="E157" s="608"/>
      <c r="F157" s="419" t="s">
        <v>293</v>
      </c>
    </row>
    <row r="158" spans="1:6" ht="17.25" customHeight="1" thickBot="1" x14ac:dyDescent="0.3">
      <c r="B158" s="604" t="s">
        <v>342</v>
      </c>
      <c r="C158" s="605"/>
      <c r="D158" s="605"/>
      <c r="E158" s="605"/>
      <c r="F158" s="606"/>
    </row>
    <row r="159" spans="1:6" ht="21" customHeight="1" x14ac:dyDescent="0.25">
      <c r="A159" s="365" t="s">
        <v>295</v>
      </c>
      <c r="B159" s="366" t="s">
        <v>296</v>
      </c>
      <c r="C159" s="367" t="s">
        <v>297</v>
      </c>
      <c r="D159" s="367" t="s">
        <v>298</v>
      </c>
      <c r="E159" s="368" t="s">
        <v>299</v>
      </c>
      <c r="F159" s="367" t="s">
        <v>300</v>
      </c>
    </row>
    <row r="160" spans="1:6" ht="21" customHeight="1" thickBot="1" x14ac:dyDescent="0.3">
      <c r="A160" s="420"/>
      <c r="B160" s="370">
        <v>2020</v>
      </c>
      <c r="C160" s="371">
        <v>2021</v>
      </c>
      <c r="D160" s="371">
        <v>2022</v>
      </c>
      <c r="E160" s="372">
        <v>2023</v>
      </c>
      <c r="F160" s="373">
        <v>2024</v>
      </c>
    </row>
    <row r="161" spans="1:6" ht="15.95" customHeight="1" x14ac:dyDescent="0.25">
      <c r="A161" s="374" t="s">
        <v>327</v>
      </c>
      <c r="B161" s="375">
        <f>SUM(B162:B166)</f>
        <v>79496</v>
      </c>
      <c r="C161" s="375">
        <f>SUM(C162:C166)</f>
        <v>82117</v>
      </c>
      <c r="D161" s="376">
        <f>SUM(D162:D166)</f>
        <v>164804</v>
      </c>
      <c r="E161" s="376">
        <f>SUM(E162:E166)</f>
        <v>164804</v>
      </c>
      <c r="F161" s="376">
        <f>SUM(F162:F166)</f>
        <v>164804</v>
      </c>
    </row>
    <row r="162" spans="1:6" ht="15.95" customHeight="1" x14ac:dyDescent="0.2">
      <c r="A162" s="377" t="s">
        <v>302</v>
      </c>
      <c r="B162" s="504">
        <v>38300</v>
      </c>
      <c r="C162" s="504">
        <v>38300</v>
      </c>
      <c r="D162" s="505">
        <v>36910</v>
      </c>
      <c r="E162" s="505">
        <v>36910</v>
      </c>
      <c r="F162" s="505">
        <v>36910</v>
      </c>
    </row>
    <row r="163" spans="1:6" ht="15.95" customHeight="1" x14ac:dyDescent="0.2">
      <c r="A163" s="377" t="s">
        <v>303</v>
      </c>
      <c r="B163" s="504">
        <v>27600</v>
      </c>
      <c r="C163" s="504">
        <v>27600</v>
      </c>
      <c r="D163" s="505">
        <v>37000</v>
      </c>
      <c r="E163" s="505">
        <v>37000</v>
      </c>
      <c r="F163" s="505">
        <v>37000</v>
      </c>
    </row>
    <row r="164" spans="1:6" ht="15.95" customHeight="1" x14ac:dyDescent="0.2">
      <c r="A164" s="377" t="s">
        <v>304</v>
      </c>
      <c r="B164" s="504">
        <v>3274</v>
      </c>
      <c r="C164" s="504">
        <v>3274</v>
      </c>
      <c r="D164" s="505">
        <v>3274</v>
      </c>
      <c r="E164" s="505">
        <v>3274</v>
      </c>
      <c r="F164" s="505">
        <v>3274</v>
      </c>
    </row>
    <row r="165" spans="1:6" ht="15.95" customHeight="1" x14ac:dyDescent="0.2">
      <c r="A165" s="380" t="s">
        <v>305</v>
      </c>
      <c r="B165" s="504">
        <v>10322</v>
      </c>
      <c r="C165" s="504">
        <v>10322</v>
      </c>
      <c r="D165" s="505">
        <v>87620</v>
      </c>
      <c r="E165" s="505">
        <v>87620</v>
      </c>
      <c r="F165" s="505">
        <v>87620</v>
      </c>
    </row>
    <row r="166" spans="1:6" ht="15.95" customHeight="1" thickBot="1" x14ac:dyDescent="0.25">
      <c r="A166" s="381" t="s">
        <v>306</v>
      </c>
      <c r="B166" s="382">
        <v>0</v>
      </c>
      <c r="C166" s="382">
        <v>2621</v>
      </c>
      <c r="D166" s="383">
        <v>0</v>
      </c>
      <c r="E166" s="383">
        <v>0</v>
      </c>
      <c r="F166" s="383">
        <v>0</v>
      </c>
    </row>
    <row r="167" spans="1:6" ht="15.95" customHeight="1" thickBot="1" x14ac:dyDescent="0.3">
      <c r="A167" s="384" t="s">
        <v>307</v>
      </c>
      <c r="B167" s="385">
        <f>B170+B175+B180+B183+B171+B181</f>
        <v>1133745</v>
      </c>
      <c r="C167" s="385">
        <f>C170+C175+C180+C183+C171+C181+C172</f>
        <v>1182179</v>
      </c>
      <c r="D167" s="386">
        <f>D170+D175+D180+D183+D171+D181</f>
        <v>1230235</v>
      </c>
      <c r="E167" s="386">
        <f>E170+E175+E180+E183+E171+E181</f>
        <v>1230235</v>
      </c>
      <c r="F167" s="386">
        <f>F170+F175+F180+F183+F171+F181</f>
        <v>1230235</v>
      </c>
    </row>
    <row r="168" spans="1:6" ht="15.95" customHeight="1" x14ac:dyDescent="0.2">
      <c r="A168" s="387" t="s">
        <v>328</v>
      </c>
      <c r="B168" s="425">
        <v>775047</v>
      </c>
      <c r="C168" s="425">
        <v>760398</v>
      </c>
      <c r="D168" s="389">
        <v>747210</v>
      </c>
      <c r="E168" s="389">
        <v>747210</v>
      </c>
      <c r="F168" s="389">
        <v>747210</v>
      </c>
    </row>
    <row r="169" spans="1:6" ht="15.95" customHeight="1" thickBot="1" x14ac:dyDescent="0.25">
      <c r="A169" s="390" t="s">
        <v>329</v>
      </c>
      <c r="B169" s="514">
        <v>106000</v>
      </c>
      <c r="C169" s="514">
        <f>110000+2341</f>
        <v>112341</v>
      </c>
      <c r="D169" s="516">
        <v>110000</v>
      </c>
      <c r="E169" s="516">
        <v>110000</v>
      </c>
      <c r="F169" s="516">
        <v>110000</v>
      </c>
    </row>
    <row r="170" spans="1:6" ht="15.95" customHeight="1" thickBot="1" x14ac:dyDescent="0.3">
      <c r="A170" s="392" t="s">
        <v>310</v>
      </c>
      <c r="B170" s="385">
        <f>SUM(B168:B169)</f>
        <v>881047</v>
      </c>
      <c r="C170" s="385">
        <f>SUM(C168:C169)</f>
        <v>872739</v>
      </c>
      <c r="D170" s="386">
        <f>SUM(D168:D169)</f>
        <v>857210</v>
      </c>
      <c r="E170" s="386">
        <f>SUM(E168:E169)</f>
        <v>857210</v>
      </c>
      <c r="F170" s="386">
        <f>SUM(F168:F169)</f>
        <v>857210</v>
      </c>
    </row>
    <row r="171" spans="1:6" ht="15.95" customHeight="1" thickBot="1" x14ac:dyDescent="0.25">
      <c r="A171" s="384" t="s">
        <v>311</v>
      </c>
      <c r="B171" s="430">
        <v>0</v>
      </c>
      <c r="C171" s="439">
        <v>46430</v>
      </c>
      <c r="D171" s="431">
        <v>0</v>
      </c>
      <c r="E171" s="431">
        <v>0</v>
      </c>
      <c r="F171" s="431">
        <v>0</v>
      </c>
    </row>
    <row r="172" spans="1:6" ht="15.95" customHeight="1" thickBot="1" x14ac:dyDescent="0.25">
      <c r="A172" s="395" t="s">
        <v>312</v>
      </c>
      <c r="B172" s="440">
        <v>0</v>
      </c>
      <c r="C172" s="446">
        <v>280</v>
      </c>
      <c r="D172" s="441">
        <v>0</v>
      </c>
      <c r="E172" s="441">
        <v>0</v>
      </c>
      <c r="F172" s="441">
        <v>0</v>
      </c>
    </row>
    <row r="173" spans="1:6" ht="15.95" customHeight="1" thickBot="1" x14ac:dyDescent="0.3">
      <c r="A173" s="396" t="s">
        <v>313</v>
      </c>
      <c r="B173" s="397">
        <v>0</v>
      </c>
      <c r="C173" s="397">
        <v>0</v>
      </c>
      <c r="D173" s="398">
        <v>0</v>
      </c>
      <c r="E173" s="398">
        <v>0</v>
      </c>
      <c r="F173" s="398">
        <v>0</v>
      </c>
    </row>
    <row r="174" spans="1:6" ht="15.95" customHeight="1" thickBot="1" x14ac:dyDescent="0.25">
      <c r="A174" s="399" t="s">
        <v>314</v>
      </c>
      <c r="B174" s="511">
        <v>0</v>
      </c>
      <c r="C174" s="511">
        <v>0</v>
      </c>
      <c r="D174" s="389">
        <v>0</v>
      </c>
      <c r="E174" s="389">
        <v>0</v>
      </c>
      <c r="F174" s="389">
        <v>0</v>
      </c>
    </row>
    <row r="175" spans="1:6" ht="15.95" customHeight="1" thickBot="1" x14ac:dyDescent="0.3">
      <c r="A175" s="392" t="s">
        <v>315</v>
      </c>
      <c r="B175" s="385">
        <f>B173+B174</f>
        <v>0</v>
      </c>
      <c r="C175" s="385">
        <f>C173+C174</f>
        <v>0</v>
      </c>
      <c r="D175" s="386">
        <f>D173+D174</f>
        <v>0</v>
      </c>
      <c r="E175" s="386">
        <f>E173+E174</f>
        <v>0</v>
      </c>
      <c r="F175" s="386">
        <f>F173+F174</f>
        <v>0</v>
      </c>
    </row>
    <row r="176" spans="1:6" ht="15.95" customHeight="1" x14ac:dyDescent="0.2">
      <c r="A176" s="396" t="s">
        <v>330</v>
      </c>
      <c r="B176" s="425">
        <v>88200</v>
      </c>
      <c r="C176" s="425">
        <v>88200</v>
      </c>
      <c r="D176" s="389">
        <v>95762</v>
      </c>
      <c r="E176" s="389">
        <v>95762</v>
      </c>
      <c r="F176" s="389">
        <v>95762</v>
      </c>
    </row>
    <row r="177" spans="1:6" ht="15.95" customHeight="1" x14ac:dyDescent="0.25">
      <c r="A177" s="377" t="s">
        <v>331</v>
      </c>
      <c r="B177" s="504">
        <v>17826</v>
      </c>
      <c r="C177" s="504">
        <v>17826</v>
      </c>
      <c r="D177" s="517">
        <v>18455</v>
      </c>
      <c r="E177" s="517">
        <v>18455</v>
      </c>
      <c r="F177" s="517">
        <v>18455</v>
      </c>
    </row>
    <row r="178" spans="1:6" ht="15.95" customHeight="1" x14ac:dyDescent="0.25">
      <c r="A178" s="377" t="s">
        <v>332</v>
      </c>
      <c r="B178" s="504">
        <v>130610</v>
      </c>
      <c r="C178" s="504">
        <v>140642</v>
      </c>
      <c r="D178" s="517">
        <v>165931</v>
      </c>
      <c r="E178" s="517">
        <v>165931</v>
      </c>
      <c r="F178" s="517">
        <v>165931</v>
      </c>
    </row>
    <row r="179" spans="1:6" ht="15.95" customHeight="1" thickBot="1" x14ac:dyDescent="0.3">
      <c r="A179" s="424" t="s">
        <v>333</v>
      </c>
      <c r="B179" s="514">
        <v>5740</v>
      </c>
      <c r="C179" s="514">
        <v>5740</v>
      </c>
      <c r="D179" s="518">
        <v>5257</v>
      </c>
      <c r="E179" s="518">
        <v>5257</v>
      </c>
      <c r="F179" s="518">
        <v>5257</v>
      </c>
    </row>
    <row r="180" spans="1:6" ht="15.95" customHeight="1" thickBot="1" x14ac:dyDescent="0.3">
      <c r="A180" s="392" t="s">
        <v>320</v>
      </c>
      <c r="B180" s="433">
        <f>B176+B177+B178+B179</f>
        <v>242376</v>
      </c>
      <c r="C180" s="433">
        <f>SUM(C176:C179)</f>
        <v>252408</v>
      </c>
      <c r="D180" s="434">
        <f>D176+D177+D178+D179</f>
        <v>285405</v>
      </c>
      <c r="E180" s="434">
        <f>E176+E177+E178+E179</f>
        <v>285405</v>
      </c>
      <c r="F180" s="434">
        <f>F176+F177+F178+F179</f>
        <v>285405</v>
      </c>
    </row>
    <row r="181" spans="1:6" ht="15.95" customHeight="1" thickBot="1" x14ac:dyDescent="0.25">
      <c r="A181" s="408" t="s">
        <v>321</v>
      </c>
      <c r="B181" s="435">
        <v>10322</v>
      </c>
      <c r="C181" s="435">
        <v>10322</v>
      </c>
      <c r="D181" s="515">
        <v>87620</v>
      </c>
      <c r="E181" s="515">
        <v>87620</v>
      </c>
      <c r="F181" s="515">
        <v>87620</v>
      </c>
    </row>
    <row r="182" spans="1:6" ht="15.95" customHeight="1" thickBot="1" x14ac:dyDescent="0.25">
      <c r="A182" s="408" t="s">
        <v>322</v>
      </c>
      <c r="B182" s="435">
        <v>75110</v>
      </c>
      <c r="C182" s="435">
        <v>75110</v>
      </c>
      <c r="D182" s="436">
        <v>0</v>
      </c>
      <c r="E182" s="436">
        <v>0</v>
      </c>
      <c r="F182" s="436">
        <v>0</v>
      </c>
    </row>
    <row r="183" spans="1:6" ht="15.95" customHeight="1" thickBot="1" x14ac:dyDescent="0.3">
      <c r="A183" s="395" t="s">
        <v>323</v>
      </c>
      <c r="B183" s="411">
        <v>0</v>
      </c>
      <c r="C183" s="411">
        <v>0</v>
      </c>
      <c r="D183" s="412">
        <v>0</v>
      </c>
      <c r="E183" s="412">
        <v>0</v>
      </c>
      <c r="F183" s="412">
        <v>0</v>
      </c>
    </row>
    <row r="184" spans="1:6" ht="15.95" customHeight="1" thickBot="1" x14ac:dyDescent="0.3">
      <c r="A184" s="442" t="s">
        <v>324</v>
      </c>
      <c r="B184" s="443">
        <f>B167+B182</f>
        <v>1208855</v>
      </c>
      <c r="C184" s="443">
        <f t="shared" ref="C184:F184" si="6">C167+C182</f>
        <v>1257289</v>
      </c>
      <c r="D184" s="444">
        <f t="shared" si="6"/>
        <v>1230235</v>
      </c>
      <c r="E184" s="444">
        <f t="shared" si="6"/>
        <v>1230235</v>
      </c>
      <c r="F184" s="444">
        <f t="shared" si="6"/>
        <v>1230235</v>
      </c>
    </row>
    <row r="185" spans="1:6" ht="15.95" customHeight="1" thickBot="1" x14ac:dyDescent="0.3">
      <c r="A185" s="416" t="s">
        <v>171</v>
      </c>
      <c r="B185" s="385"/>
      <c r="C185" s="385">
        <v>0</v>
      </c>
      <c r="D185" s="386">
        <v>0</v>
      </c>
      <c r="E185" s="386">
        <v>0</v>
      </c>
      <c r="F185" s="386">
        <v>0</v>
      </c>
    </row>
    <row r="186" spans="1:6" ht="6.75" customHeight="1" x14ac:dyDescent="0.25">
      <c r="A186" s="428"/>
    </row>
    <row r="187" spans="1:6" ht="21.95" customHeight="1" x14ac:dyDescent="0.25">
      <c r="A187" s="607" t="s">
        <v>290</v>
      </c>
      <c r="B187" s="607"/>
      <c r="C187" s="607"/>
      <c r="D187" s="607"/>
      <c r="E187" s="607"/>
      <c r="F187" s="362" t="s">
        <v>343</v>
      </c>
    </row>
    <row r="188" spans="1:6" ht="21.95" customHeight="1" thickBot="1" x14ac:dyDescent="0.3">
      <c r="A188" s="608" t="s">
        <v>292</v>
      </c>
      <c r="B188" s="608"/>
      <c r="C188" s="608"/>
      <c r="D188" s="608"/>
      <c r="E188" s="608"/>
      <c r="F188" s="419" t="s">
        <v>293</v>
      </c>
    </row>
    <row r="189" spans="1:6" ht="16.5" customHeight="1" thickBot="1" x14ac:dyDescent="0.3">
      <c r="B189" s="604" t="s">
        <v>103</v>
      </c>
      <c r="C189" s="605"/>
      <c r="D189" s="605"/>
      <c r="E189" s="605"/>
      <c r="F189" s="606"/>
    </row>
    <row r="190" spans="1:6" ht="21" customHeight="1" x14ac:dyDescent="0.25">
      <c r="A190" s="365" t="s">
        <v>295</v>
      </c>
      <c r="B190" s="366" t="s">
        <v>296</v>
      </c>
      <c r="C190" s="367" t="s">
        <v>297</v>
      </c>
      <c r="D190" s="367" t="s">
        <v>298</v>
      </c>
      <c r="E190" s="368" t="s">
        <v>299</v>
      </c>
      <c r="F190" s="367" t="s">
        <v>300</v>
      </c>
    </row>
    <row r="191" spans="1:6" ht="21" customHeight="1" thickBot="1" x14ac:dyDescent="0.3">
      <c r="A191" s="420"/>
      <c r="B191" s="370">
        <v>2020</v>
      </c>
      <c r="C191" s="371">
        <v>2021</v>
      </c>
      <c r="D191" s="371">
        <v>2022</v>
      </c>
      <c r="E191" s="372">
        <v>2023</v>
      </c>
      <c r="F191" s="373">
        <v>2024</v>
      </c>
    </row>
    <row r="192" spans="1:6" ht="15.95" customHeight="1" x14ac:dyDescent="0.25">
      <c r="A192" s="374" t="s">
        <v>327</v>
      </c>
      <c r="B192" s="375">
        <f>SUM(B193:B197)</f>
        <v>88964</v>
      </c>
      <c r="C192" s="375">
        <f>SUM(C193:C197)</f>
        <v>96015</v>
      </c>
      <c r="D192" s="376">
        <f>SUM(D193:D197)</f>
        <v>127986</v>
      </c>
      <c r="E192" s="376">
        <f>SUM(E193:E197)</f>
        <v>127986</v>
      </c>
      <c r="F192" s="376">
        <f>SUM(F193:F197)</f>
        <v>127986</v>
      </c>
    </row>
    <row r="193" spans="1:6" ht="15.95" customHeight="1" x14ac:dyDescent="0.2">
      <c r="A193" s="377" t="s">
        <v>302</v>
      </c>
      <c r="B193" s="504">
        <v>28560</v>
      </c>
      <c r="C193" s="504">
        <v>28560</v>
      </c>
      <c r="D193" s="505">
        <v>32877</v>
      </c>
      <c r="E193" s="505">
        <v>32877</v>
      </c>
      <c r="F193" s="505">
        <v>32877</v>
      </c>
    </row>
    <row r="194" spans="1:6" ht="15.95" customHeight="1" x14ac:dyDescent="0.2">
      <c r="A194" s="377" t="s">
        <v>303</v>
      </c>
      <c r="B194" s="504">
        <v>26560</v>
      </c>
      <c r="C194" s="504">
        <v>26560</v>
      </c>
      <c r="D194" s="505">
        <v>30185</v>
      </c>
      <c r="E194" s="505">
        <v>30185</v>
      </c>
      <c r="F194" s="505">
        <v>30185</v>
      </c>
    </row>
    <row r="195" spans="1:6" ht="15.95" customHeight="1" x14ac:dyDescent="0.2">
      <c r="A195" s="377" t="s">
        <v>304</v>
      </c>
      <c r="B195" s="504">
        <v>16346</v>
      </c>
      <c r="C195" s="504">
        <v>16346</v>
      </c>
      <c r="D195" s="505">
        <v>11074</v>
      </c>
      <c r="E195" s="505">
        <v>11074</v>
      </c>
      <c r="F195" s="505">
        <v>11074</v>
      </c>
    </row>
    <row r="196" spans="1:6" ht="15.95" customHeight="1" x14ac:dyDescent="0.2">
      <c r="A196" s="380" t="s">
        <v>305</v>
      </c>
      <c r="B196" s="504">
        <v>17498</v>
      </c>
      <c r="C196" s="504">
        <v>17498</v>
      </c>
      <c r="D196" s="505">
        <v>53850</v>
      </c>
      <c r="E196" s="505">
        <v>53850</v>
      </c>
      <c r="F196" s="505">
        <v>53850</v>
      </c>
    </row>
    <row r="197" spans="1:6" ht="15.95" customHeight="1" thickBot="1" x14ac:dyDescent="0.25">
      <c r="A197" s="381" t="s">
        <v>306</v>
      </c>
      <c r="B197" s="382">
        <v>0</v>
      </c>
      <c r="C197" s="382">
        <v>7051</v>
      </c>
      <c r="D197" s="383">
        <v>0</v>
      </c>
      <c r="E197" s="383">
        <v>0</v>
      </c>
      <c r="F197" s="383">
        <v>0</v>
      </c>
    </row>
    <row r="198" spans="1:6" ht="15.95" customHeight="1" thickBot="1" x14ac:dyDescent="0.3">
      <c r="A198" s="384" t="s">
        <v>307</v>
      </c>
      <c r="B198" s="385">
        <f>B201+B206+B211+B214+B202+B212</f>
        <v>904340</v>
      </c>
      <c r="C198" s="385">
        <f>C201+C206+C211+C214+C202+C212+C203</f>
        <v>1018139</v>
      </c>
      <c r="D198" s="386">
        <f>D201+D202+D211+D206+D214+D212</f>
        <v>983806</v>
      </c>
      <c r="E198" s="386">
        <f>E201+E202+E211+E206+E214+E212</f>
        <v>983806</v>
      </c>
      <c r="F198" s="386">
        <f>F201+F202+F211+F206+F214+F212</f>
        <v>983806</v>
      </c>
    </row>
    <row r="199" spans="1:6" ht="15.95" customHeight="1" x14ac:dyDescent="0.2">
      <c r="A199" s="387" t="s">
        <v>328</v>
      </c>
      <c r="B199" s="425">
        <v>532716</v>
      </c>
      <c r="C199" s="425">
        <v>585229</v>
      </c>
      <c r="D199" s="389">
        <v>556703</v>
      </c>
      <c r="E199" s="389">
        <v>556703</v>
      </c>
      <c r="F199" s="389">
        <v>556703</v>
      </c>
    </row>
    <row r="200" spans="1:6" ht="15.95" customHeight="1" thickBot="1" x14ac:dyDescent="0.25">
      <c r="A200" s="390" t="s">
        <v>329</v>
      </c>
      <c r="B200" s="506">
        <v>84000</v>
      </c>
      <c r="C200" s="506">
        <f>85000+7051</f>
        <v>92051</v>
      </c>
      <c r="D200" s="507">
        <v>85000</v>
      </c>
      <c r="E200" s="507">
        <v>85000</v>
      </c>
      <c r="F200" s="507">
        <v>85000</v>
      </c>
    </row>
    <row r="201" spans="1:6" ht="15.95" customHeight="1" thickBot="1" x14ac:dyDescent="0.3">
      <c r="A201" s="392" t="s">
        <v>310</v>
      </c>
      <c r="B201" s="385">
        <f>SUM(B199:B200)</f>
        <v>616716</v>
      </c>
      <c r="C201" s="385">
        <f>SUM(C199:C200)</f>
        <v>677280</v>
      </c>
      <c r="D201" s="386">
        <f>SUM(D199:D200)</f>
        <v>641703</v>
      </c>
      <c r="E201" s="386">
        <f>SUM(E199:E200)</f>
        <v>641703</v>
      </c>
      <c r="F201" s="386">
        <f>SUM(F199:F200)</f>
        <v>641703</v>
      </c>
    </row>
    <row r="202" spans="1:6" ht="15.95" customHeight="1" thickBot="1" x14ac:dyDescent="0.25">
      <c r="A202" s="384" t="s">
        <v>344</v>
      </c>
      <c r="B202" s="430">
        <v>0</v>
      </c>
      <c r="C202" s="439">
        <v>44031</v>
      </c>
      <c r="D202" s="431">
        <v>0</v>
      </c>
      <c r="E202" s="431">
        <v>0</v>
      </c>
      <c r="F202" s="431">
        <v>0</v>
      </c>
    </row>
    <row r="203" spans="1:6" ht="15.95" customHeight="1" thickBot="1" x14ac:dyDescent="0.3">
      <c r="A203" s="395" t="s">
        <v>312</v>
      </c>
      <c r="B203" s="440">
        <v>0</v>
      </c>
      <c r="C203" s="440">
        <v>0</v>
      </c>
      <c r="D203" s="441">
        <v>0</v>
      </c>
      <c r="E203" s="441">
        <v>0</v>
      </c>
      <c r="F203" s="441">
        <v>0</v>
      </c>
    </row>
    <row r="204" spans="1:6" ht="15.95" customHeight="1" x14ac:dyDescent="0.25">
      <c r="A204" s="396" t="s">
        <v>313</v>
      </c>
      <c r="B204" s="397">
        <v>0</v>
      </c>
      <c r="C204" s="397">
        <v>0</v>
      </c>
      <c r="D204" s="398">
        <v>0</v>
      </c>
      <c r="E204" s="398">
        <v>0</v>
      </c>
      <c r="F204" s="398">
        <v>0</v>
      </c>
    </row>
    <row r="205" spans="1:6" ht="15.95" customHeight="1" thickBot="1" x14ac:dyDescent="0.25">
      <c r="A205" s="399" t="s">
        <v>314</v>
      </c>
      <c r="B205" s="511">
        <v>0</v>
      </c>
      <c r="C205" s="514">
        <v>4990</v>
      </c>
      <c r="D205" s="512">
        <v>0</v>
      </c>
      <c r="E205" s="512">
        <v>0</v>
      </c>
      <c r="F205" s="509">
        <v>0</v>
      </c>
    </row>
    <row r="206" spans="1:6" ht="15.95" customHeight="1" thickBot="1" x14ac:dyDescent="0.3">
      <c r="A206" s="392" t="s">
        <v>315</v>
      </c>
      <c r="B206" s="385">
        <f>B204+B205</f>
        <v>0</v>
      </c>
      <c r="C206" s="385">
        <f>C204+C205</f>
        <v>4990</v>
      </c>
      <c r="D206" s="386">
        <f>D204+D205</f>
        <v>0</v>
      </c>
      <c r="E206" s="386">
        <f>E204+E205</f>
        <v>0</v>
      </c>
      <c r="F206" s="386">
        <f>F204+F205</f>
        <v>0</v>
      </c>
    </row>
    <row r="207" spans="1:6" ht="15.95" customHeight="1" x14ac:dyDescent="0.2">
      <c r="A207" s="396" t="s">
        <v>330</v>
      </c>
      <c r="B207" s="425">
        <v>109600</v>
      </c>
      <c r="C207" s="425">
        <v>109600</v>
      </c>
      <c r="D207" s="389">
        <v>119698</v>
      </c>
      <c r="E207" s="389">
        <v>119698</v>
      </c>
      <c r="F207" s="389">
        <v>119698</v>
      </c>
    </row>
    <row r="208" spans="1:6" ht="15.95" customHeight="1" x14ac:dyDescent="0.2">
      <c r="A208" s="377" t="s">
        <v>331</v>
      </c>
      <c r="B208" s="504">
        <v>23776</v>
      </c>
      <c r="C208" s="504">
        <v>23776</v>
      </c>
      <c r="D208" s="505">
        <v>27362</v>
      </c>
      <c r="E208" s="505">
        <v>27362</v>
      </c>
      <c r="F208" s="505">
        <v>27362</v>
      </c>
    </row>
    <row r="209" spans="1:6" ht="15.95" customHeight="1" x14ac:dyDescent="0.2">
      <c r="A209" s="377" t="s">
        <v>332</v>
      </c>
      <c r="B209" s="504">
        <v>131830</v>
      </c>
      <c r="C209" s="504">
        <v>136044</v>
      </c>
      <c r="D209" s="505">
        <v>135169</v>
      </c>
      <c r="E209" s="505">
        <v>135169</v>
      </c>
      <c r="F209" s="505">
        <v>135169</v>
      </c>
    </row>
    <row r="210" spans="1:6" ht="15.95" customHeight="1" thickBot="1" x14ac:dyDescent="0.25">
      <c r="A210" s="424" t="s">
        <v>333</v>
      </c>
      <c r="B210" s="506">
        <v>4920</v>
      </c>
      <c r="C210" s="506">
        <v>4920</v>
      </c>
      <c r="D210" s="507">
        <v>6024</v>
      </c>
      <c r="E210" s="507">
        <v>6024</v>
      </c>
      <c r="F210" s="507">
        <v>6024</v>
      </c>
    </row>
    <row r="211" spans="1:6" ht="15.95" customHeight="1" thickBot="1" x14ac:dyDescent="0.3">
      <c r="A211" s="392" t="s">
        <v>320</v>
      </c>
      <c r="B211" s="433">
        <f>B207+B208+B209+B210</f>
        <v>270126</v>
      </c>
      <c r="C211" s="433">
        <f>SUM(C207:C210)</f>
        <v>274340</v>
      </c>
      <c r="D211" s="434">
        <f>D207+D208+D209+D210</f>
        <v>288253</v>
      </c>
      <c r="E211" s="434">
        <f>E207+E208+E209+E210</f>
        <v>288253</v>
      </c>
      <c r="F211" s="434">
        <f>F207+F208+F209+F210</f>
        <v>288253</v>
      </c>
    </row>
    <row r="212" spans="1:6" ht="15.95" customHeight="1" thickBot="1" x14ac:dyDescent="0.25">
      <c r="A212" s="408" t="s">
        <v>321</v>
      </c>
      <c r="B212" s="435">
        <v>17498</v>
      </c>
      <c r="C212" s="435">
        <v>17498</v>
      </c>
      <c r="D212" s="515">
        <v>53850</v>
      </c>
      <c r="E212" s="515">
        <v>53850</v>
      </c>
      <c r="F212" s="515">
        <v>53850</v>
      </c>
    </row>
    <row r="213" spans="1:6" ht="15.95" customHeight="1" thickBot="1" x14ac:dyDescent="0.25">
      <c r="A213" s="408" t="s">
        <v>322</v>
      </c>
      <c r="B213" s="435">
        <v>39896</v>
      </c>
      <c r="C213" s="435">
        <v>39896</v>
      </c>
      <c r="D213" s="436">
        <v>0</v>
      </c>
      <c r="E213" s="436">
        <v>0</v>
      </c>
      <c r="F213" s="436">
        <v>0</v>
      </c>
    </row>
    <row r="214" spans="1:6" ht="15.95" customHeight="1" thickBot="1" x14ac:dyDescent="0.3">
      <c r="A214" s="395" t="s">
        <v>323</v>
      </c>
      <c r="B214" s="397">
        <v>0</v>
      </c>
      <c r="C214" s="397">
        <v>0</v>
      </c>
      <c r="D214" s="398">
        <v>0</v>
      </c>
      <c r="E214" s="398">
        <v>0</v>
      </c>
      <c r="F214" s="412">
        <v>0</v>
      </c>
    </row>
    <row r="215" spans="1:6" ht="15.95" customHeight="1" thickBot="1" x14ac:dyDescent="0.3">
      <c r="A215" s="442" t="s">
        <v>324</v>
      </c>
      <c r="B215" s="443">
        <f>B198+B213</f>
        <v>944236</v>
      </c>
      <c r="C215" s="443">
        <f t="shared" ref="C215:F215" si="7">C198+C213</f>
        <v>1058035</v>
      </c>
      <c r="D215" s="444">
        <f t="shared" si="7"/>
        <v>983806</v>
      </c>
      <c r="E215" s="444">
        <f t="shared" si="7"/>
        <v>983806</v>
      </c>
      <c r="F215" s="444">
        <f t="shared" si="7"/>
        <v>983806</v>
      </c>
    </row>
    <row r="216" spans="1:6" ht="15.95" customHeight="1" thickBot="1" x14ac:dyDescent="0.3">
      <c r="A216" s="416" t="s">
        <v>171</v>
      </c>
      <c r="B216" s="385">
        <v>0</v>
      </c>
      <c r="C216" s="385">
        <v>0</v>
      </c>
      <c r="D216" s="386">
        <v>0</v>
      </c>
      <c r="E216" s="386">
        <v>0</v>
      </c>
      <c r="F216" s="386">
        <v>0</v>
      </c>
    </row>
    <row r="217" spans="1:6" ht="9.75" customHeight="1" x14ac:dyDescent="0.25">
      <c r="A217" s="448"/>
      <c r="B217" s="449"/>
      <c r="C217" s="449"/>
      <c r="D217" s="449"/>
      <c r="E217" s="449"/>
      <c r="F217" s="449"/>
    </row>
    <row r="218" spans="1:6" ht="21.95" customHeight="1" x14ac:dyDescent="0.25">
      <c r="A218" s="607" t="s">
        <v>290</v>
      </c>
      <c r="B218" s="607"/>
      <c r="C218" s="607"/>
      <c r="D218" s="607"/>
      <c r="E218" s="607"/>
      <c r="F218" s="362" t="s">
        <v>345</v>
      </c>
    </row>
    <row r="219" spans="1:6" ht="21.95" customHeight="1" thickBot="1" x14ac:dyDescent="0.3">
      <c r="A219" s="608" t="s">
        <v>292</v>
      </c>
      <c r="B219" s="608"/>
      <c r="C219" s="608"/>
      <c r="D219" s="608"/>
      <c r="E219" s="608"/>
      <c r="F219" s="419" t="s">
        <v>293</v>
      </c>
    </row>
    <row r="220" spans="1:6" ht="18.75" customHeight="1" thickBot="1" x14ac:dyDescent="0.3">
      <c r="B220" s="604" t="s">
        <v>346</v>
      </c>
      <c r="C220" s="605"/>
      <c r="D220" s="605"/>
      <c r="E220" s="605"/>
      <c r="F220" s="606"/>
    </row>
    <row r="221" spans="1:6" ht="21" customHeight="1" x14ac:dyDescent="0.25">
      <c r="A221" s="365" t="s">
        <v>295</v>
      </c>
      <c r="B221" s="366" t="s">
        <v>296</v>
      </c>
      <c r="C221" s="367" t="s">
        <v>297</v>
      </c>
      <c r="D221" s="367" t="s">
        <v>298</v>
      </c>
      <c r="E221" s="368" t="s">
        <v>299</v>
      </c>
      <c r="F221" s="367" t="s">
        <v>300</v>
      </c>
    </row>
    <row r="222" spans="1:6" ht="18.75" customHeight="1" thickBot="1" x14ac:dyDescent="0.3">
      <c r="A222" s="420"/>
      <c r="B222" s="370">
        <v>2020</v>
      </c>
      <c r="C222" s="371">
        <v>2021</v>
      </c>
      <c r="D222" s="371">
        <v>2022</v>
      </c>
      <c r="E222" s="372">
        <v>2023</v>
      </c>
      <c r="F222" s="373">
        <v>2024</v>
      </c>
    </row>
    <row r="223" spans="1:6" ht="18" customHeight="1" x14ac:dyDescent="0.25">
      <c r="A223" s="374" t="s">
        <v>327</v>
      </c>
      <c r="B223" s="375">
        <f>SUM(B224:B228)</f>
        <v>111002</v>
      </c>
      <c r="C223" s="375">
        <f>SUM(C224:C228)</f>
        <v>119940</v>
      </c>
      <c r="D223" s="376">
        <f>SUM(D224:D228)</f>
        <v>206002</v>
      </c>
      <c r="E223" s="376">
        <f>SUM(E224:E228)</f>
        <v>206002</v>
      </c>
      <c r="F223" s="376">
        <f>SUM(F224:F228)</f>
        <v>206002</v>
      </c>
    </row>
    <row r="224" spans="1:6" ht="16.5" customHeight="1" x14ac:dyDescent="0.2">
      <c r="A224" s="377" t="s">
        <v>302</v>
      </c>
      <c r="B224" s="504">
        <v>50000</v>
      </c>
      <c r="C224" s="504">
        <v>50000</v>
      </c>
      <c r="D224" s="505">
        <v>50000</v>
      </c>
      <c r="E224" s="505">
        <v>50000</v>
      </c>
      <c r="F224" s="505">
        <v>50000</v>
      </c>
    </row>
    <row r="225" spans="1:6" ht="18" customHeight="1" x14ac:dyDescent="0.2">
      <c r="A225" s="377" t="s">
        <v>303</v>
      </c>
      <c r="B225" s="504">
        <v>36140</v>
      </c>
      <c r="C225" s="504">
        <v>36140</v>
      </c>
      <c r="D225" s="505">
        <v>45000</v>
      </c>
      <c r="E225" s="505">
        <v>45000</v>
      </c>
      <c r="F225" s="505">
        <v>45000</v>
      </c>
    </row>
    <row r="226" spans="1:6" ht="18" customHeight="1" x14ac:dyDescent="0.2">
      <c r="A226" s="377" t="s">
        <v>304</v>
      </c>
      <c r="B226" s="504">
        <v>7000</v>
      </c>
      <c r="C226" s="504">
        <v>7000</v>
      </c>
      <c r="D226" s="505">
        <v>7000</v>
      </c>
      <c r="E226" s="505">
        <v>7000</v>
      </c>
      <c r="F226" s="505">
        <v>7000</v>
      </c>
    </row>
    <row r="227" spans="1:6" ht="16.5" customHeight="1" x14ac:dyDescent="0.2">
      <c r="A227" s="380" t="s">
        <v>305</v>
      </c>
      <c r="B227" s="504">
        <v>13860</v>
      </c>
      <c r="C227" s="504">
        <v>13860</v>
      </c>
      <c r="D227" s="505">
        <v>100000</v>
      </c>
      <c r="E227" s="505">
        <v>100000</v>
      </c>
      <c r="F227" s="505">
        <v>100000</v>
      </c>
    </row>
    <row r="228" spans="1:6" ht="16.5" customHeight="1" thickBot="1" x14ac:dyDescent="0.25">
      <c r="A228" s="381" t="s">
        <v>306</v>
      </c>
      <c r="B228" s="382">
        <v>4002</v>
      </c>
      <c r="C228" s="382">
        <v>12940</v>
      </c>
      <c r="D228" s="383">
        <v>4002</v>
      </c>
      <c r="E228" s="383">
        <v>4002</v>
      </c>
      <c r="F228" s="383">
        <v>4002</v>
      </c>
    </row>
    <row r="229" spans="1:6" ht="18" customHeight="1" thickBot="1" x14ac:dyDescent="0.3">
      <c r="A229" s="384" t="s">
        <v>307</v>
      </c>
      <c r="B229" s="385">
        <f>B232+B237+B242+B245+B233+B243</f>
        <v>1632512</v>
      </c>
      <c r="C229" s="385">
        <f>C232+C237+C242+C245+C233+C243+C234</f>
        <v>1672064</v>
      </c>
      <c r="D229" s="386">
        <f>D232+D233+D242+D245+D237+D243</f>
        <v>1650604</v>
      </c>
      <c r="E229" s="386">
        <f>E232+E233+E242+E245+E237+E243</f>
        <v>1650604</v>
      </c>
      <c r="F229" s="386">
        <f>F232+F233+F242+F245+F237+F243</f>
        <v>1650604</v>
      </c>
    </row>
    <row r="230" spans="1:6" ht="21" customHeight="1" x14ac:dyDescent="0.2">
      <c r="A230" s="387" t="s">
        <v>328</v>
      </c>
      <c r="B230" s="425">
        <v>1070121</v>
      </c>
      <c r="C230" s="425">
        <v>1019101</v>
      </c>
      <c r="D230" s="389">
        <v>1007000</v>
      </c>
      <c r="E230" s="389">
        <v>1007000</v>
      </c>
      <c r="F230" s="389">
        <v>1007000</v>
      </c>
    </row>
    <row r="231" spans="1:6" ht="19.5" customHeight="1" thickBot="1" x14ac:dyDescent="0.25">
      <c r="A231" s="390" t="s">
        <v>329</v>
      </c>
      <c r="B231" s="506">
        <v>148000</v>
      </c>
      <c r="C231" s="506">
        <f>159000+8938</f>
        <v>167938</v>
      </c>
      <c r="D231" s="507">
        <v>150000</v>
      </c>
      <c r="E231" s="507">
        <v>150000</v>
      </c>
      <c r="F231" s="507">
        <v>150000</v>
      </c>
    </row>
    <row r="232" spans="1:6" ht="21" customHeight="1" thickBot="1" x14ac:dyDescent="0.3">
      <c r="A232" s="392" t="s">
        <v>310</v>
      </c>
      <c r="B232" s="385">
        <f>SUM(B230:B231)</f>
        <v>1218121</v>
      </c>
      <c r="C232" s="385">
        <f>SUM(C230:C231)</f>
        <v>1187039</v>
      </c>
      <c r="D232" s="386">
        <f>SUM(D230:D231)</f>
        <v>1157000</v>
      </c>
      <c r="E232" s="386">
        <f>SUM(E230:E231)</f>
        <v>1157000</v>
      </c>
      <c r="F232" s="386">
        <f>SUM(F230:F231)</f>
        <v>1157000</v>
      </c>
    </row>
    <row r="233" spans="1:6" ht="18" customHeight="1" thickBot="1" x14ac:dyDescent="0.25">
      <c r="A233" s="384" t="s">
        <v>340</v>
      </c>
      <c r="B233" s="430">
        <v>0</v>
      </c>
      <c r="C233" s="439">
        <v>47690</v>
      </c>
      <c r="D233" s="431">
        <v>0</v>
      </c>
      <c r="E233" s="431">
        <v>0</v>
      </c>
      <c r="F233" s="431">
        <v>0</v>
      </c>
    </row>
    <row r="234" spans="1:6" ht="16.5" customHeight="1" thickBot="1" x14ac:dyDescent="0.3">
      <c r="A234" s="395" t="s">
        <v>312</v>
      </c>
      <c r="B234" s="440">
        <v>0</v>
      </c>
      <c r="C234" s="440">
        <v>0</v>
      </c>
      <c r="D234" s="441">
        <v>0</v>
      </c>
      <c r="E234" s="441">
        <v>0</v>
      </c>
      <c r="F234" s="441">
        <v>0</v>
      </c>
    </row>
    <row r="235" spans="1:6" ht="16.5" customHeight="1" x14ac:dyDescent="0.25">
      <c r="A235" s="396" t="s">
        <v>313</v>
      </c>
      <c r="B235" s="397">
        <v>0</v>
      </c>
      <c r="C235" s="397">
        <v>0</v>
      </c>
      <c r="D235" s="398">
        <v>0</v>
      </c>
      <c r="E235" s="398">
        <v>0</v>
      </c>
      <c r="F235" s="398">
        <v>0</v>
      </c>
    </row>
    <row r="236" spans="1:6" ht="15" customHeight="1" thickBot="1" x14ac:dyDescent="0.3">
      <c r="A236" s="399" t="s">
        <v>314</v>
      </c>
      <c r="B236" s="511">
        <v>0</v>
      </c>
      <c r="C236" s="511">
        <v>2880</v>
      </c>
      <c r="D236" s="512">
        <v>0</v>
      </c>
      <c r="E236" s="512">
        <v>0</v>
      </c>
      <c r="F236" s="509">
        <v>0</v>
      </c>
    </row>
    <row r="237" spans="1:6" ht="16.5" customHeight="1" thickBot="1" x14ac:dyDescent="0.3">
      <c r="A237" s="392" t="s">
        <v>315</v>
      </c>
      <c r="B237" s="385">
        <f>B235+B236</f>
        <v>0</v>
      </c>
      <c r="C237" s="385">
        <f>C235+C236</f>
        <v>2880</v>
      </c>
      <c r="D237" s="386">
        <f>D235+D236</f>
        <v>0</v>
      </c>
      <c r="E237" s="386">
        <f>E235+E236</f>
        <v>0</v>
      </c>
      <c r="F237" s="386">
        <f>F235+F236</f>
        <v>0</v>
      </c>
    </row>
    <row r="238" spans="1:6" ht="16.5" customHeight="1" x14ac:dyDescent="0.2">
      <c r="A238" s="396" t="s">
        <v>330</v>
      </c>
      <c r="B238" s="425">
        <v>111000</v>
      </c>
      <c r="C238" s="425">
        <v>111000</v>
      </c>
      <c r="D238" s="389">
        <v>103954</v>
      </c>
      <c r="E238" s="389">
        <v>103954</v>
      </c>
      <c r="F238" s="389">
        <v>103954</v>
      </c>
    </row>
    <row r="239" spans="1:6" ht="13.5" customHeight="1" x14ac:dyDescent="0.2">
      <c r="A239" s="377" t="s">
        <v>331</v>
      </c>
      <c r="B239" s="504">
        <v>25751</v>
      </c>
      <c r="C239" s="504">
        <v>25751</v>
      </c>
      <c r="D239" s="505">
        <v>26623</v>
      </c>
      <c r="E239" s="505">
        <v>26623</v>
      </c>
      <c r="F239" s="505">
        <v>26623</v>
      </c>
    </row>
    <row r="240" spans="1:6" ht="14.25" customHeight="1" x14ac:dyDescent="0.2">
      <c r="A240" s="377" t="s">
        <v>332</v>
      </c>
      <c r="B240" s="504">
        <v>249140</v>
      </c>
      <c r="C240" s="504">
        <v>269204</v>
      </c>
      <c r="D240" s="505">
        <v>248548</v>
      </c>
      <c r="E240" s="505">
        <v>248548</v>
      </c>
      <c r="F240" s="505">
        <v>248548</v>
      </c>
    </row>
    <row r="241" spans="1:6" ht="14.25" customHeight="1" thickBot="1" x14ac:dyDescent="0.25">
      <c r="A241" s="424" t="s">
        <v>333</v>
      </c>
      <c r="B241" s="506">
        <v>14640</v>
      </c>
      <c r="C241" s="506">
        <v>14640</v>
      </c>
      <c r="D241" s="507">
        <v>14479</v>
      </c>
      <c r="E241" s="507">
        <v>14479</v>
      </c>
      <c r="F241" s="507">
        <v>14479</v>
      </c>
    </row>
    <row r="242" spans="1:6" ht="13.5" customHeight="1" thickBot="1" x14ac:dyDescent="0.3">
      <c r="A242" s="392" t="s">
        <v>320</v>
      </c>
      <c r="B242" s="433">
        <f>SUM(B238:B241)</f>
        <v>400531</v>
      </c>
      <c r="C242" s="433">
        <f>SUM(C238:C241)</f>
        <v>420595</v>
      </c>
      <c r="D242" s="434">
        <f>SUM(D238:D241)</f>
        <v>393604</v>
      </c>
      <c r="E242" s="434">
        <f>SUM(E238:E241)</f>
        <v>393604</v>
      </c>
      <c r="F242" s="434">
        <f>SUM(F238:F241)</f>
        <v>393604</v>
      </c>
    </row>
    <row r="243" spans="1:6" ht="15.75" customHeight="1" thickBot="1" x14ac:dyDescent="0.25">
      <c r="A243" s="408" t="s">
        <v>321</v>
      </c>
      <c r="B243" s="435">
        <v>13860</v>
      </c>
      <c r="C243" s="435">
        <v>13860</v>
      </c>
      <c r="D243" s="436">
        <v>100000</v>
      </c>
      <c r="E243" s="436">
        <v>100000</v>
      </c>
      <c r="F243" s="436">
        <v>100000</v>
      </c>
    </row>
    <row r="244" spans="1:6" ht="15.75" customHeight="1" thickBot="1" x14ac:dyDescent="0.25">
      <c r="A244" s="408" t="s">
        <v>322</v>
      </c>
      <c r="B244" s="435">
        <v>98360</v>
      </c>
      <c r="C244" s="435">
        <v>98360</v>
      </c>
      <c r="D244" s="436">
        <v>0</v>
      </c>
      <c r="E244" s="436">
        <v>0</v>
      </c>
      <c r="F244" s="436">
        <v>0</v>
      </c>
    </row>
    <row r="245" spans="1:6" ht="14.25" customHeight="1" thickBot="1" x14ac:dyDescent="0.3">
      <c r="A245" s="395" t="s">
        <v>323</v>
      </c>
      <c r="B245" s="397">
        <v>0</v>
      </c>
      <c r="C245" s="397"/>
      <c r="D245" s="398">
        <v>0</v>
      </c>
      <c r="E245" s="398">
        <v>0</v>
      </c>
      <c r="F245" s="412">
        <v>0</v>
      </c>
    </row>
    <row r="246" spans="1:6" ht="15.6" customHeight="1" thickBot="1" x14ac:dyDescent="0.3">
      <c r="A246" s="442" t="s">
        <v>324</v>
      </c>
      <c r="B246" s="443">
        <f>B229+B244</f>
        <v>1730872</v>
      </c>
      <c r="C246" s="443">
        <f t="shared" ref="C246:F246" si="8">C229+C244</f>
        <v>1770424</v>
      </c>
      <c r="D246" s="444">
        <f t="shared" si="8"/>
        <v>1650604</v>
      </c>
      <c r="E246" s="444">
        <f t="shared" si="8"/>
        <v>1650604</v>
      </c>
      <c r="F246" s="444">
        <f t="shared" si="8"/>
        <v>1650604</v>
      </c>
    </row>
    <row r="247" spans="1:6" ht="14.25" customHeight="1" thickBot="1" x14ac:dyDescent="0.25">
      <c r="A247" s="416" t="s">
        <v>171</v>
      </c>
      <c r="B247" s="385">
        <v>0</v>
      </c>
      <c r="C247" s="432">
        <v>5600</v>
      </c>
      <c r="D247" s="386">
        <v>0</v>
      </c>
      <c r="E247" s="386">
        <v>0</v>
      </c>
      <c r="F247" s="386">
        <v>0</v>
      </c>
    </row>
    <row r="248" spans="1:6" ht="7.5" customHeight="1" x14ac:dyDescent="0.25">
      <c r="A248" s="417"/>
    </row>
    <row r="249" spans="1:6" ht="21.95" customHeight="1" x14ac:dyDescent="0.25">
      <c r="A249" s="607" t="s">
        <v>290</v>
      </c>
      <c r="B249" s="607"/>
      <c r="C249" s="607"/>
      <c r="D249" s="607"/>
      <c r="E249" s="607"/>
      <c r="F249" s="362" t="s">
        <v>347</v>
      </c>
    </row>
    <row r="250" spans="1:6" ht="21.95" customHeight="1" thickBot="1" x14ac:dyDescent="0.3">
      <c r="A250" s="608" t="s">
        <v>292</v>
      </c>
      <c r="B250" s="608"/>
      <c r="C250" s="608"/>
      <c r="D250" s="608"/>
      <c r="E250" s="608"/>
      <c r="F250" s="419" t="s">
        <v>293</v>
      </c>
    </row>
    <row r="251" spans="1:6" ht="21" customHeight="1" thickBot="1" x14ac:dyDescent="0.3">
      <c r="B251" s="604" t="s">
        <v>348</v>
      </c>
      <c r="C251" s="605"/>
      <c r="D251" s="605"/>
      <c r="E251" s="605"/>
      <c r="F251" s="606"/>
    </row>
    <row r="252" spans="1:6" ht="21" customHeight="1" x14ac:dyDescent="0.25">
      <c r="A252" s="365" t="s">
        <v>295</v>
      </c>
      <c r="B252" s="366" t="s">
        <v>296</v>
      </c>
      <c r="C252" s="367" t="s">
        <v>297</v>
      </c>
      <c r="D252" s="367" t="s">
        <v>298</v>
      </c>
      <c r="E252" s="368" t="s">
        <v>299</v>
      </c>
      <c r="F252" s="367" t="s">
        <v>300</v>
      </c>
    </row>
    <row r="253" spans="1:6" ht="21" customHeight="1" thickBot="1" x14ac:dyDescent="0.3">
      <c r="A253" s="420"/>
      <c r="B253" s="370">
        <v>2020</v>
      </c>
      <c r="C253" s="371">
        <v>2021</v>
      </c>
      <c r="D253" s="371">
        <v>2022</v>
      </c>
      <c r="E253" s="372">
        <v>2023</v>
      </c>
      <c r="F253" s="373">
        <v>2024</v>
      </c>
    </row>
    <row r="254" spans="1:6" ht="15.95" customHeight="1" x14ac:dyDescent="0.25">
      <c r="A254" s="374" t="s">
        <v>327</v>
      </c>
      <c r="B254" s="375">
        <f>SUM(B255:B259)</f>
        <v>57656</v>
      </c>
      <c r="C254" s="375">
        <f>SUM(C255:C259)</f>
        <v>62037</v>
      </c>
      <c r="D254" s="376">
        <f>SUM(D255:D259)</f>
        <v>48643</v>
      </c>
      <c r="E254" s="376">
        <f>SUM(E255:E259)</f>
        <v>48643</v>
      </c>
      <c r="F254" s="376">
        <f>SUM(F255:F259)</f>
        <v>48643</v>
      </c>
    </row>
    <row r="255" spans="1:6" ht="15.95" customHeight="1" x14ac:dyDescent="0.2">
      <c r="A255" s="377" t="s">
        <v>302</v>
      </c>
      <c r="B255" s="504">
        <v>17340</v>
      </c>
      <c r="C255" s="504">
        <v>17340</v>
      </c>
      <c r="D255" s="505">
        <v>11000</v>
      </c>
      <c r="E255" s="505">
        <v>11000</v>
      </c>
      <c r="F255" s="505">
        <v>11000</v>
      </c>
    </row>
    <row r="256" spans="1:6" ht="15.95" customHeight="1" x14ac:dyDescent="0.2">
      <c r="A256" s="377" t="s">
        <v>303</v>
      </c>
      <c r="B256" s="504">
        <v>12240</v>
      </c>
      <c r="C256" s="504">
        <v>12240</v>
      </c>
      <c r="D256" s="505">
        <v>11500</v>
      </c>
      <c r="E256" s="505">
        <v>11500</v>
      </c>
      <c r="F256" s="505">
        <v>11500</v>
      </c>
    </row>
    <row r="257" spans="1:6" ht="15.95" customHeight="1" x14ac:dyDescent="0.2">
      <c r="A257" s="377" t="s">
        <v>304</v>
      </c>
      <c r="B257" s="504">
        <v>11143</v>
      </c>
      <c r="C257" s="504">
        <v>11143</v>
      </c>
      <c r="D257" s="505">
        <v>11143</v>
      </c>
      <c r="E257" s="505">
        <v>11143</v>
      </c>
      <c r="F257" s="505">
        <v>11143</v>
      </c>
    </row>
    <row r="258" spans="1:6" ht="15.95" customHeight="1" x14ac:dyDescent="0.2">
      <c r="A258" s="380" t="s">
        <v>305</v>
      </c>
      <c r="B258" s="504">
        <v>16893</v>
      </c>
      <c r="C258" s="504">
        <v>16893</v>
      </c>
      <c r="D258" s="505">
        <v>15000</v>
      </c>
      <c r="E258" s="505">
        <v>15000</v>
      </c>
      <c r="F258" s="505">
        <v>15000</v>
      </c>
    </row>
    <row r="259" spans="1:6" ht="15.95" customHeight="1" thickBot="1" x14ac:dyDescent="0.25">
      <c r="A259" s="381" t="s">
        <v>306</v>
      </c>
      <c r="B259" s="382">
        <v>40</v>
      </c>
      <c r="C259" s="382">
        <v>4421</v>
      </c>
      <c r="D259" s="383">
        <v>0</v>
      </c>
      <c r="E259" s="383">
        <v>0</v>
      </c>
      <c r="F259" s="383">
        <v>0</v>
      </c>
    </row>
    <row r="260" spans="1:6" ht="15.95" customHeight="1" thickBot="1" x14ac:dyDescent="0.3">
      <c r="A260" s="384" t="s">
        <v>307</v>
      </c>
      <c r="B260" s="385">
        <f>B263+B268+B273+B276+B264+B274</f>
        <v>1049454</v>
      </c>
      <c r="C260" s="385">
        <f>C263+C268+C273+C276+C264+C274+C265</f>
        <v>1202380</v>
      </c>
      <c r="D260" s="386">
        <f>D263+D268+D273+D276+D264+D274</f>
        <v>1078355</v>
      </c>
      <c r="E260" s="386">
        <f>E263+E268+E273+E276+E264+E274</f>
        <v>1078355</v>
      </c>
      <c r="F260" s="386">
        <f>F263+F268+F273+F276+F264+F274</f>
        <v>1078355</v>
      </c>
    </row>
    <row r="261" spans="1:6" ht="15.95" customHeight="1" x14ac:dyDescent="0.2">
      <c r="A261" s="387" t="s">
        <v>328</v>
      </c>
      <c r="B261" s="425">
        <v>666316</v>
      </c>
      <c r="C261" s="425">
        <v>713456</v>
      </c>
      <c r="D261" s="389">
        <v>700000</v>
      </c>
      <c r="E261" s="389">
        <v>700000</v>
      </c>
      <c r="F261" s="389">
        <v>700000</v>
      </c>
    </row>
    <row r="262" spans="1:6" ht="15.95" customHeight="1" thickBot="1" x14ac:dyDescent="0.25">
      <c r="A262" s="390" t="s">
        <v>329</v>
      </c>
      <c r="B262" s="506">
        <v>81000</v>
      </c>
      <c r="C262" s="506">
        <f>95000+4381</f>
        <v>99381</v>
      </c>
      <c r="D262" s="507">
        <v>95000</v>
      </c>
      <c r="E262" s="507">
        <v>95000</v>
      </c>
      <c r="F262" s="507">
        <v>95000</v>
      </c>
    </row>
    <row r="263" spans="1:6" ht="15.95" customHeight="1" thickBot="1" x14ac:dyDescent="0.3">
      <c r="A263" s="392" t="s">
        <v>310</v>
      </c>
      <c r="B263" s="385">
        <f>SUM(B261:B262)</f>
        <v>747316</v>
      </c>
      <c r="C263" s="385">
        <f>SUM(C261:C262)</f>
        <v>812837</v>
      </c>
      <c r="D263" s="386">
        <f>SUM(D261:D262)</f>
        <v>795000</v>
      </c>
      <c r="E263" s="386">
        <f>SUM(E261:E262)</f>
        <v>795000</v>
      </c>
      <c r="F263" s="386">
        <f>SUM(F261:F262)</f>
        <v>795000</v>
      </c>
    </row>
    <row r="264" spans="1:6" ht="15.95" customHeight="1" thickBot="1" x14ac:dyDescent="0.25">
      <c r="A264" s="384" t="s">
        <v>340</v>
      </c>
      <c r="B264" s="430">
        <v>0</v>
      </c>
      <c r="C264" s="439">
        <v>67341</v>
      </c>
      <c r="D264" s="431">
        <v>0</v>
      </c>
      <c r="E264" s="431">
        <v>0</v>
      </c>
      <c r="F264" s="431">
        <v>0</v>
      </c>
    </row>
    <row r="265" spans="1:6" ht="15.95" customHeight="1" thickBot="1" x14ac:dyDescent="0.3">
      <c r="A265" s="395" t="s">
        <v>312</v>
      </c>
      <c r="B265" s="440">
        <v>0</v>
      </c>
      <c r="C265" s="440">
        <v>0</v>
      </c>
      <c r="D265" s="441">
        <v>0</v>
      </c>
      <c r="E265" s="441">
        <v>0</v>
      </c>
      <c r="F265" s="441">
        <v>0</v>
      </c>
    </row>
    <row r="266" spans="1:6" ht="15.95" customHeight="1" x14ac:dyDescent="0.25">
      <c r="A266" s="396" t="s">
        <v>313</v>
      </c>
      <c r="B266" s="397">
        <v>0</v>
      </c>
      <c r="C266" s="397">
        <v>0</v>
      </c>
      <c r="D266" s="398">
        <v>0</v>
      </c>
      <c r="E266" s="398">
        <v>0</v>
      </c>
      <c r="F266" s="398">
        <v>0</v>
      </c>
    </row>
    <row r="267" spans="1:6" ht="15.95" customHeight="1" thickBot="1" x14ac:dyDescent="0.3">
      <c r="A267" s="399" t="s">
        <v>314</v>
      </c>
      <c r="B267" s="511">
        <v>0</v>
      </c>
      <c r="C267" s="511">
        <v>0</v>
      </c>
      <c r="D267" s="512">
        <v>0</v>
      </c>
      <c r="E267" s="509">
        <v>0</v>
      </c>
      <c r="F267" s="509">
        <v>0</v>
      </c>
    </row>
    <row r="268" spans="1:6" ht="15.95" customHeight="1" thickBot="1" x14ac:dyDescent="0.3">
      <c r="A268" s="392" t="s">
        <v>315</v>
      </c>
      <c r="B268" s="385">
        <f>B266+B267</f>
        <v>0</v>
      </c>
      <c r="C268" s="385">
        <f>C266+C267</f>
        <v>0</v>
      </c>
      <c r="D268" s="386">
        <f>D266+D267</f>
        <v>0</v>
      </c>
      <c r="E268" s="386">
        <f>E266+E267</f>
        <v>0</v>
      </c>
      <c r="F268" s="386">
        <f>F266+F267</f>
        <v>0</v>
      </c>
    </row>
    <row r="269" spans="1:6" ht="15.95" customHeight="1" x14ac:dyDescent="0.2">
      <c r="A269" s="396" t="s">
        <v>330</v>
      </c>
      <c r="B269" s="425">
        <v>77700</v>
      </c>
      <c r="C269" s="425">
        <v>77700</v>
      </c>
      <c r="D269" s="389">
        <v>73567</v>
      </c>
      <c r="E269" s="389">
        <v>73567</v>
      </c>
      <c r="F269" s="389">
        <v>73567</v>
      </c>
    </row>
    <row r="270" spans="1:6" ht="15.95" customHeight="1" x14ac:dyDescent="0.2">
      <c r="A270" s="377" t="s">
        <v>331</v>
      </c>
      <c r="B270" s="504">
        <v>15215</v>
      </c>
      <c r="C270" s="504">
        <v>15215</v>
      </c>
      <c r="D270" s="505">
        <v>16732</v>
      </c>
      <c r="E270" s="505">
        <v>16732</v>
      </c>
      <c r="F270" s="505">
        <v>16732</v>
      </c>
    </row>
    <row r="271" spans="1:6" ht="15.95" customHeight="1" x14ac:dyDescent="0.2">
      <c r="A271" s="377" t="s">
        <v>332</v>
      </c>
      <c r="B271" s="504">
        <v>185770</v>
      </c>
      <c r="C271" s="504">
        <v>205834</v>
      </c>
      <c r="D271" s="505">
        <v>171220</v>
      </c>
      <c r="E271" s="505">
        <v>171220</v>
      </c>
      <c r="F271" s="505">
        <v>171220</v>
      </c>
    </row>
    <row r="272" spans="1:6" ht="15.95" customHeight="1" thickBot="1" x14ac:dyDescent="0.25">
      <c r="A272" s="424" t="s">
        <v>333</v>
      </c>
      <c r="B272" s="506">
        <v>6560</v>
      </c>
      <c r="C272" s="506">
        <v>6560</v>
      </c>
      <c r="D272" s="507">
        <v>6836</v>
      </c>
      <c r="E272" s="507">
        <v>6836</v>
      </c>
      <c r="F272" s="507">
        <v>6836</v>
      </c>
    </row>
    <row r="273" spans="1:6" ht="15.95" customHeight="1" thickBot="1" x14ac:dyDescent="0.3">
      <c r="A273" s="392" t="s">
        <v>320</v>
      </c>
      <c r="B273" s="433">
        <f>B269+B270+B271+B272</f>
        <v>285245</v>
      </c>
      <c r="C273" s="433">
        <f>C269+C270+C271+C272</f>
        <v>305309</v>
      </c>
      <c r="D273" s="434">
        <f>D269+D270+D271+D272</f>
        <v>268355</v>
      </c>
      <c r="E273" s="434">
        <f>E269+E270+E271+E272</f>
        <v>268355</v>
      </c>
      <c r="F273" s="434">
        <f>F269+F270+F271+F272</f>
        <v>268355</v>
      </c>
    </row>
    <row r="274" spans="1:6" ht="15.95" customHeight="1" thickBot="1" x14ac:dyDescent="0.25">
      <c r="A274" s="408" t="s">
        <v>321</v>
      </c>
      <c r="B274" s="513">
        <v>16893</v>
      </c>
      <c r="C274" s="513">
        <v>16893</v>
      </c>
      <c r="D274" s="436">
        <v>15000</v>
      </c>
      <c r="E274" s="436">
        <v>15000</v>
      </c>
      <c r="F274" s="436">
        <v>15000</v>
      </c>
    </row>
    <row r="275" spans="1:6" ht="15.95" customHeight="1" thickBot="1" x14ac:dyDescent="0.25">
      <c r="A275" s="408" t="s">
        <v>322</v>
      </c>
      <c r="B275" s="513">
        <v>22887</v>
      </c>
      <c r="C275" s="513">
        <v>22887</v>
      </c>
      <c r="D275" s="436">
        <v>0</v>
      </c>
      <c r="E275" s="436">
        <v>0</v>
      </c>
      <c r="F275" s="436">
        <v>0</v>
      </c>
    </row>
    <row r="276" spans="1:6" ht="15.95" customHeight="1" thickBot="1" x14ac:dyDescent="0.3">
      <c r="A276" s="395" t="s">
        <v>323</v>
      </c>
      <c r="B276" s="397">
        <v>0</v>
      </c>
      <c r="C276" s="397">
        <v>0</v>
      </c>
      <c r="D276" s="398">
        <v>0</v>
      </c>
      <c r="E276" s="398">
        <v>0</v>
      </c>
      <c r="F276" s="412">
        <v>0</v>
      </c>
    </row>
    <row r="277" spans="1:6" ht="15.95" customHeight="1" thickBot="1" x14ac:dyDescent="0.3">
      <c r="A277" s="413" t="s">
        <v>324</v>
      </c>
      <c r="B277" s="414">
        <f>B260+B275</f>
        <v>1072341</v>
      </c>
      <c r="C277" s="414">
        <f t="shared" ref="C277:F277" si="9">C260+C275</f>
        <v>1225267</v>
      </c>
      <c r="D277" s="415">
        <f t="shared" si="9"/>
        <v>1078355</v>
      </c>
      <c r="E277" s="415">
        <f t="shared" si="9"/>
        <v>1078355</v>
      </c>
      <c r="F277" s="415">
        <f t="shared" si="9"/>
        <v>1078355</v>
      </c>
    </row>
    <row r="278" spans="1:6" ht="15.95" customHeight="1" thickBot="1" x14ac:dyDescent="0.3">
      <c r="A278" s="416" t="s">
        <v>171</v>
      </c>
      <c r="B278" s="385">
        <v>0</v>
      </c>
      <c r="C278" s="385">
        <v>11000</v>
      </c>
      <c r="D278" s="386">
        <v>0</v>
      </c>
      <c r="E278" s="386">
        <v>0</v>
      </c>
      <c r="F278" s="386">
        <v>0</v>
      </c>
    </row>
    <row r="279" spans="1:6" ht="7.5" customHeight="1" x14ac:dyDescent="0.25">
      <c r="B279" s="451"/>
      <c r="C279" s="451"/>
      <c r="D279" s="418"/>
      <c r="E279" s="418"/>
      <c r="F279" s="418"/>
    </row>
    <row r="280" spans="1:6" ht="21.95" customHeight="1" x14ac:dyDescent="0.25">
      <c r="A280" s="607" t="s">
        <v>290</v>
      </c>
      <c r="B280" s="607"/>
      <c r="C280" s="607"/>
      <c r="D280" s="607"/>
      <c r="E280" s="607"/>
      <c r="F280" s="362" t="s">
        <v>349</v>
      </c>
    </row>
    <row r="281" spans="1:6" ht="21.95" customHeight="1" thickBot="1" x14ac:dyDescent="0.3">
      <c r="A281" s="608" t="s">
        <v>292</v>
      </c>
      <c r="B281" s="608"/>
      <c r="C281" s="608"/>
      <c r="D281" s="608"/>
      <c r="E281" s="608"/>
      <c r="F281" s="419" t="s">
        <v>293</v>
      </c>
    </row>
    <row r="282" spans="1:6" ht="21" customHeight="1" thickBot="1" x14ac:dyDescent="0.3">
      <c r="B282" s="604" t="s">
        <v>350</v>
      </c>
      <c r="C282" s="605"/>
      <c r="D282" s="605"/>
      <c r="E282" s="605"/>
      <c r="F282" s="606"/>
    </row>
    <row r="283" spans="1:6" ht="21" customHeight="1" x14ac:dyDescent="0.25">
      <c r="A283" s="365" t="s">
        <v>295</v>
      </c>
      <c r="B283" s="366" t="s">
        <v>296</v>
      </c>
      <c r="C283" s="367" t="s">
        <v>297</v>
      </c>
      <c r="D283" s="367" t="s">
        <v>298</v>
      </c>
      <c r="E283" s="368" t="s">
        <v>299</v>
      </c>
      <c r="F283" s="367" t="s">
        <v>300</v>
      </c>
    </row>
    <row r="284" spans="1:6" ht="19.5" customHeight="1" thickBot="1" x14ac:dyDescent="0.3">
      <c r="A284" s="420"/>
      <c r="B284" s="370">
        <v>2020</v>
      </c>
      <c r="C284" s="371">
        <v>2021</v>
      </c>
      <c r="D284" s="371">
        <v>2022</v>
      </c>
      <c r="E284" s="372">
        <v>2023</v>
      </c>
      <c r="F284" s="373">
        <v>2024</v>
      </c>
    </row>
    <row r="285" spans="1:6" ht="15.95" customHeight="1" x14ac:dyDescent="0.25">
      <c r="A285" s="374" t="s">
        <v>327</v>
      </c>
      <c r="B285" s="375">
        <f>SUM(B286:B290)</f>
        <v>116601</v>
      </c>
      <c r="C285" s="375">
        <f>SUM(C286:C290)</f>
        <v>126299</v>
      </c>
      <c r="D285" s="376">
        <f>SUM(D286:D290)</f>
        <v>231910</v>
      </c>
      <c r="E285" s="376">
        <f>SUM(E286:E290)</f>
        <v>231910</v>
      </c>
      <c r="F285" s="376">
        <f>SUM(F286:F290)</f>
        <v>231910</v>
      </c>
    </row>
    <row r="286" spans="1:6" ht="15.95" customHeight="1" x14ac:dyDescent="0.2">
      <c r="A286" s="377" t="s">
        <v>302</v>
      </c>
      <c r="B286" s="504">
        <v>48000</v>
      </c>
      <c r="C286" s="504">
        <v>48000</v>
      </c>
      <c r="D286" s="505">
        <v>54450</v>
      </c>
      <c r="E286" s="505">
        <v>54450</v>
      </c>
      <c r="F286" s="505">
        <v>54450</v>
      </c>
    </row>
    <row r="287" spans="1:6" ht="15.95" customHeight="1" x14ac:dyDescent="0.2">
      <c r="A287" s="377" t="s">
        <v>303</v>
      </c>
      <c r="B287" s="504">
        <v>37875</v>
      </c>
      <c r="C287" s="504">
        <v>37875</v>
      </c>
      <c r="D287" s="505">
        <v>62900</v>
      </c>
      <c r="E287" s="505">
        <v>62900</v>
      </c>
      <c r="F287" s="505">
        <v>62900</v>
      </c>
    </row>
    <row r="288" spans="1:6" ht="15.95" customHeight="1" x14ac:dyDescent="0.2">
      <c r="A288" s="377" t="s">
        <v>304</v>
      </c>
      <c r="B288" s="504">
        <v>5726</v>
      </c>
      <c r="C288" s="504">
        <v>5726</v>
      </c>
      <c r="D288" s="505">
        <v>5726</v>
      </c>
      <c r="E288" s="505">
        <v>5726</v>
      </c>
      <c r="F288" s="505">
        <v>5726</v>
      </c>
    </row>
    <row r="289" spans="1:6" ht="15.95" customHeight="1" x14ac:dyDescent="0.2">
      <c r="A289" s="380" t="s">
        <v>305</v>
      </c>
      <c r="B289" s="504">
        <v>25000</v>
      </c>
      <c r="C289" s="504">
        <v>25000</v>
      </c>
      <c r="D289" s="505">
        <v>108834</v>
      </c>
      <c r="E289" s="505">
        <v>108834</v>
      </c>
      <c r="F289" s="505">
        <v>108834</v>
      </c>
    </row>
    <row r="290" spans="1:6" ht="15.95" customHeight="1" thickBot="1" x14ac:dyDescent="0.25">
      <c r="A290" s="381" t="s">
        <v>306</v>
      </c>
      <c r="B290" s="382">
        <v>0</v>
      </c>
      <c r="C290" s="382">
        <v>9698</v>
      </c>
      <c r="D290" s="383">
        <v>0</v>
      </c>
      <c r="E290" s="383">
        <v>0</v>
      </c>
      <c r="F290" s="383">
        <v>0</v>
      </c>
    </row>
    <row r="291" spans="1:6" ht="15.95" customHeight="1" thickBot="1" x14ac:dyDescent="0.3">
      <c r="A291" s="384" t="s">
        <v>307</v>
      </c>
      <c r="B291" s="385">
        <f>B294+B299+B304+B307+B295+B305</f>
        <v>1615097</v>
      </c>
      <c r="C291" s="385">
        <f>C294+C299+C304+C307+C295+C305+C296</f>
        <v>1655222</v>
      </c>
      <c r="D291" s="386">
        <f>D294+D299+D304+D307+D295+D305</f>
        <v>1695447</v>
      </c>
      <c r="E291" s="386">
        <f>E294+E299+E304+E307+E295+E305</f>
        <v>1695447</v>
      </c>
      <c r="F291" s="386">
        <f>F294+F299+F304+F307+F295+F305</f>
        <v>1695447</v>
      </c>
    </row>
    <row r="292" spans="1:6" ht="15.95" customHeight="1" x14ac:dyDescent="0.2">
      <c r="A292" s="387" t="s">
        <v>328</v>
      </c>
      <c r="B292" s="425">
        <v>1033902</v>
      </c>
      <c r="C292" s="425">
        <v>1009503</v>
      </c>
      <c r="D292" s="389">
        <v>998000</v>
      </c>
      <c r="E292" s="389">
        <v>998000</v>
      </c>
      <c r="F292" s="389">
        <v>998000</v>
      </c>
    </row>
    <row r="293" spans="1:6" ht="15.95" customHeight="1" thickBot="1" x14ac:dyDescent="0.25">
      <c r="A293" s="390" t="s">
        <v>329</v>
      </c>
      <c r="B293" s="506">
        <v>126000</v>
      </c>
      <c r="C293" s="506">
        <f>139905+9698</f>
        <v>149603</v>
      </c>
      <c r="D293" s="507">
        <v>139905</v>
      </c>
      <c r="E293" s="507">
        <v>139905</v>
      </c>
      <c r="F293" s="507">
        <v>139905</v>
      </c>
    </row>
    <row r="294" spans="1:6" ht="15.95" customHeight="1" thickBot="1" x14ac:dyDescent="0.3">
      <c r="A294" s="392" t="s">
        <v>310</v>
      </c>
      <c r="B294" s="385">
        <f>SUM(B292:B293)</f>
        <v>1159902</v>
      </c>
      <c r="C294" s="385">
        <f>SUM(C292:C293)</f>
        <v>1159106</v>
      </c>
      <c r="D294" s="386">
        <f>SUM(D292:D293)</f>
        <v>1137905</v>
      </c>
      <c r="E294" s="386">
        <f>SUM(E292:E293)</f>
        <v>1137905</v>
      </c>
      <c r="F294" s="386">
        <f>SUM(F292:F293)</f>
        <v>1137905</v>
      </c>
    </row>
    <row r="295" spans="1:6" ht="15.95" customHeight="1" thickBot="1" x14ac:dyDescent="0.25">
      <c r="A295" s="384" t="s">
        <v>340</v>
      </c>
      <c r="B295" s="430">
        <v>0</v>
      </c>
      <c r="C295" s="439">
        <v>40921</v>
      </c>
      <c r="D295" s="431">
        <v>0</v>
      </c>
      <c r="E295" s="431">
        <v>0</v>
      </c>
      <c r="F295" s="431">
        <v>0</v>
      </c>
    </row>
    <row r="296" spans="1:6" ht="15.95" customHeight="1" thickBot="1" x14ac:dyDescent="0.3">
      <c r="A296" s="395" t="s">
        <v>312</v>
      </c>
      <c r="B296" s="440">
        <v>0</v>
      </c>
      <c r="C296" s="440">
        <v>0</v>
      </c>
      <c r="D296" s="441">
        <v>0</v>
      </c>
      <c r="E296" s="441">
        <v>0</v>
      </c>
      <c r="F296" s="441">
        <v>0</v>
      </c>
    </row>
    <row r="297" spans="1:6" ht="15.95" customHeight="1" x14ac:dyDescent="0.25">
      <c r="A297" s="396" t="s">
        <v>313</v>
      </c>
      <c r="B297" s="397">
        <v>0</v>
      </c>
      <c r="C297" s="397">
        <v>0</v>
      </c>
      <c r="D297" s="398">
        <v>0</v>
      </c>
      <c r="E297" s="398">
        <v>0</v>
      </c>
      <c r="F297" s="398">
        <v>0</v>
      </c>
    </row>
    <row r="298" spans="1:6" ht="15.95" customHeight="1" thickBot="1" x14ac:dyDescent="0.3">
      <c r="A298" s="399" t="s">
        <v>314</v>
      </c>
      <c r="B298" s="508">
        <v>0</v>
      </c>
      <c r="C298" s="508">
        <v>0</v>
      </c>
      <c r="D298" s="509">
        <v>0</v>
      </c>
      <c r="E298" s="509">
        <v>0</v>
      </c>
      <c r="F298" s="509">
        <v>0</v>
      </c>
    </row>
    <row r="299" spans="1:6" ht="15.95" customHeight="1" thickBot="1" x14ac:dyDescent="0.3">
      <c r="A299" s="392" t="s">
        <v>315</v>
      </c>
      <c r="B299" s="385">
        <f>B297+B298</f>
        <v>0</v>
      </c>
      <c r="C299" s="385">
        <f>C297+C298</f>
        <v>0</v>
      </c>
      <c r="D299" s="386">
        <f>D297+D298</f>
        <v>0</v>
      </c>
      <c r="E299" s="386">
        <f>E297+E298</f>
        <v>0</v>
      </c>
      <c r="F299" s="386">
        <f>F297+F298</f>
        <v>0</v>
      </c>
    </row>
    <row r="300" spans="1:6" ht="15.95" customHeight="1" x14ac:dyDescent="0.2">
      <c r="A300" s="396" t="s">
        <v>330</v>
      </c>
      <c r="B300" s="425">
        <v>153700</v>
      </c>
      <c r="C300" s="425">
        <v>153700</v>
      </c>
      <c r="D300" s="389">
        <v>160426</v>
      </c>
      <c r="E300" s="389">
        <v>160426</v>
      </c>
      <c r="F300" s="389">
        <v>160426</v>
      </c>
    </row>
    <row r="301" spans="1:6" ht="15.95" customHeight="1" x14ac:dyDescent="0.2">
      <c r="A301" s="377" t="s">
        <v>331</v>
      </c>
      <c r="B301" s="504">
        <v>32745</v>
      </c>
      <c r="C301" s="504">
        <v>32745</v>
      </c>
      <c r="D301" s="505">
        <v>33478</v>
      </c>
      <c r="E301" s="505">
        <v>33478</v>
      </c>
      <c r="F301" s="505">
        <v>33478</v>
      </c>
    </row>
    <row r="302" spans="1:6" ht="15.95" customHeight="1" x14ac:dyDescent="0.2">
      <c r="A302" s="377" t="s">
        <v>332</v>
      </c>
      <c r="B302" s="504">
        <v>233910</v>
      </c>
      <c r="C302" s="504">
        <v>233910</v>
      </c>
      <c r="D302" s="505">
        <v>245302</v>
      </c>
      <c r="E302" s="505">
        <v>245302</v>
      </c>
      <c r="F302" s="505">
        <v>245302</v>
      </c>
    </row>
    <row r="303" spans="1:6" ht="15.95" customHeight="1" thickBot="1" x14ac:dyDescent="0.25">
      <c r="A303" s="424" t="s">
        <v>333</v>
      </c>
      <c r="B303" s="506">
        <v>9840</v>
      </c>
      <c r="C303" s="506">
        <v>9840</v>
      </c>
      <c r="D303" s="507">
        <v>9502</v>
      </c>
      <c r="E303" s="507">
        <v>9502</v>
      </c>
      <c r="F303" s="507">
        <v>9502</v>
      </c>
    </row>
    <row r="304" spans="1:6" ht="15.95" customHeight="1" thickBot="1" x14ac:dyDescent="0.3">
      <c r="A304" s="392" t="s">
        <v>320</v>
      </c>
      <c r="B304" s="433">
        <f>B300+B301+B302+B303</f>
        <v>430195</v>
      </c>
      <c r="C304" s="433">
        <f>C300+C301+C302+C303</f>
        <v>430195</v>
      </c>
      <c r="D304" s="434">
        <f>D300+D301+D302+D303</f>
        <v>448708</v>
      </c>
      <c r="E304" s="434">
        <f>E300+E301+E302+E303</f>
        <v>448708</v>
      </c>
      <c r="F304" s="434">
        <f>F300+F301+F302+F303</f>
        <v>448708</v>
      </c>
    </row>
    <row r="305" spans="1:6" ht="15.95" customHeight="1" thickBot="1" x14ac:dyDescent="0.25">
      <c r="A305" s="408" t="s">
        <v>321</v>
      </c>
      <c r="B305" s="435">
        <v>25000</v>
      </c>
      <c r="C305" s="435">
        <v>25000</v>
      </c>
      <c r="D305" s="510">
        <v>108834</v>
      </c>
      <c r="E305" s="510">
        <v>108834</v>
      </c>
      <c r="F305" s="510">
        <v>108834</v>
      </c>
    </row>
    <row r="306" spans="1:6" ht="15.95" customHeight="1" thickBot="1" x14ac:dyDescent="0.25">
      <c r="A306" s="408" t="s">
        <v>322</v>
      </c>
      <c r="B306" s="435">
        <v>46440</v>
      </c>
      <c r="C306" s="435">
        <v>46440</v>
      </c>
      <c r="D306" s="436">
        <v>0</v>
      </c>
      <c r="E306" s="436">
        <v>0</v>
      </c>
      <c r="F306" s="436">
        <v>0</v>
      </c>
    </row>
    <row r="307" spans="1:6" ht="15.95" customHeight="1" thickBot="1" x14ac:dyDescent="0.3">
      <c r="A307" s="395" t="s">
        <v>323</v>
      </c>
      <c r="B307" s="397">
        <v>0</v>
      </c>
      <c r="C307" s="397">
        <v>0</v>
      </c>
      <c r="D307" s="398">
        <v>0</v>
      </c>
      <c r="E307" s="398">
        <v>0</v>
      </c>
      <c r="F307" s="412">
        <v>0</v>
      </c>
    </row>
    <row r="308" spans="1:6" ht="15.95" customHeight="1" thickBot="1" x14ac:dyDescent="0.3">
      <c r="A308" s="384" t="s">
        <v>324</v>
      </c>
      <c r="B308" s="414">
        <f>B291+B306</f>
        <v>1661537</v>
      </c>
      <c r="C308" s="414">
        <f t="shared" ref="C308:F308" si="10">C291+C306</f>
        <v>1701662</v>
      </c>
      <c r="D308" s="415">
        <f t="shared" si="10"/>
        <v>1695447</v>
      </c>
      <c r="E308" s="415">
        <f t="shared" si="10"/>
        <v>1695447</v>
      </c>
      <c r="F308" s="415">
        <f t="shared" si="10"/>
        <v>1695447</v>
      </c>
    </row>
    <row r="309" spans="1:6" ht="15.95" customHeight="1" thickBot="1" x14ac:dyDescent="0.3">
      <c r="A309" s="416" t="s">
        <v>171</v>
      </c>
      <c r="B309" s="385">
        <v>0</v>
      </c>
      <c r="C309" s="385">
        <v>15000</v>
      </c>
      <c r="D309" s="386">
        <v>0</v>
      </c>
      <c r="E309" s="386">
        <v>0</v>
      </c>
      <c r="F309" s="386">
        <v>0</v>
      </c>
    </row>
    <row r="310" spans="1:6" ht="9" customHeight="1" x14ac:dyDescent="0.25">
      <c r="C310" s="418"/>
      <c r="D310" s="418"/>
      <c r="E310" s="418"/>
      <c r="F310" s="418"/>
    </row>
    <row r="311" spans="1:6" ht="21.95" customHeight="1" x14ac:dyDescent="0.25">
      <c r="A311" s="607" t="s">
        <v>290</v>
      </c>
      <c r="B311" s="607"/>
      <c r="C311" s="607"/>
      <c r="D311" s="607"/>
      <c r="E311" s="607"/>
      <c r="F311" s="362" t="s">
        <v>351</v>
      </c>
    </row>
    <row r="312" spans="1:6" ht="21.95" customHeight="1" thickBot="1" x14ac:dyDescent="0.3">
      <c r="A312" s="608" t="s">
        <v>292</v>
      </c>
      <c r="B312" s="608"/>
      <c r="C312" s="608"/>
      <c r="D312" s="608"/>
      <c r="E312" s="608"/>
      <c r="F312" s="419" t="s">
        <v>293</v>
      </c>
    </row>
    <row r="313" spans="1:6" ht="21" customHeight="1" thickBot="1" x14ac:dyDescent="0.3">
      <c r="B313" s="604" t="s">
        <v>352</v>
      </c>
      <c r="C313" s="605"/>
      <c r="D313" s="605"/>
      <c r="E313" s="605"/>
      <c r="F313" s="606"/>
    </row>
    <row r="314" spans="1:6" ht="21" customHeight="1" x14ac:dyDescent="0.25">
      <c r="A314" s="365" t="s">
        <v>295</v>
      </c>
      <c r="B314" s="366" t="s">
        <v>296</v>
      </c>
      <c r="C314" s="367" t="s">
        <v>297</v>
      </c>
      <c r="D314" s="367" t="s">
        <v>298</v>
      </c>
      <c r="E314" s="368" t="s">
        <v>299</v>
      </c>
      <c r="F314" s="367" t="s">
        <v>300</v>
      </c>
    </row>
    <row r="315" spans="1:6" ht="17.25" customHeight="1" thickBot="1" x14ac:dyDescent="0.3">
      <c r="A315" s="420"/>
      <c r="B315" s="370">
        <v>2020</v>
      </c>
      <c r="C315" s="371">
        <v>2021</v>
      </c>
      <c r="D315" s="371">
        <v>2022</v>
      </c>
      <c r="E315" s="372">
        <v>2023</v>
      </c>
      <c r="F315" s="373">
        <v>2024</v>
      </c>
    </row>
    <row r="316" spans="1:6" ht="15.95" customHeight="1" x14ac:dyDescent="0.25">
      <c r="A316" s="374" t="s">
        <v>327</v>
      </c>
      <c r="B316" s="375">
        <f>SUM(B317:B321)</f>
        <v>171450</v>
      </c>
      <c r="C316" s="375">
        <f>SUM(C317:C321)</f>
        <v>171450</v>
      </c>
      <c r="D316" s="376">
        <f>SUM(D317:D321)</f>
        <v>279060</v>
      </c>
      <c r="E316" s="376">
        <f>SUM(E317:E321)</f>
        <v>279060</v>
      </c>
      <c r="F316" s="376">
        <f>SUM(F317:F321)</f>
        <v>279060</v>
      </c>
    </row>
    <row r="317" spans="1:6" ht="15.95" customHeight="1" x14ac:dyDescent="0.2">
      <c r="A317" s="377" t="s">
        <v>302</v>
      </c>
      <c r="B317" s="378">
        <v>70000</v>
      </c>
      <c r="C317" s="378">
        <v>70000</v>
      </c>
      <c r="D317" s="405">
        <v>45000</v>
      </c>
      <c r="E317" s="405">
        <v>45000</v>
      </c>
      <c r="F317" s="405">
        <v>45000</v>
      </c>
    </row>
    <row r="318" spans="1:6" ht="15.95" customHeight="1" x14ac:dyDescent="0.2">
      <c r="A318" s="377" t="s">
        <v>303</v>
      </c>
      <c r="B318" s="378">
        <v>59030</v>
      </c>
      <c r="C318" s="378">
        <v>59030</v>
      </c>
      <c r="D318" s="405">
        <v>59030</v>
      </c>
      <c r="E318" s="405">
        <v>59030</v>
      </c>
      <c r="F318" s="405">
        <v>59030</v>
      </c>
    </row>
    <row r="319" spans="1:6" ht="15.95" customHeight="1" x14ac:dyDescent="0.2">
      <c r="A319" s="377" t="s">
        <v>304</v>
      </c>
      <c r="B319" s="378">
        <v>15310</v>
      </c>
      <c r="C319" s="378">
        <v>15310</v>
      </c>
      <c r="D319" s="405">
        <v>7000</v>
      </c>
      <c r="E319" s="405">
        <v>7000</v>
      </c>
      <c r="F319" s="405">
        <v>7000</v>
      </c>
    </row>
    <row r="320" spans="1:6" ht="15.95" customHeight="1" x14ac:dyDescent="0.2">
      <c r="A320" s="380" t="s">
        <v>305</v>
      </c>
      <c r="B320" s="378">
        <v>27080</v>
      </c>
      <c r="C320" s="378">
        <v>27080</v>
      </c>
      <c r="D320" s="405">
        <v>168000</v>
      </c>
      <c r="E320" s="405">
        <v>168000</v>
      </c>
      <c r="F320" s="405">
        <v>168000</v>
      </c>
    </row>
    <row r="321" spans="1:6" ht="15.95" customHeight="1" thickBot="1" x14ac:dyDescent="0.25">
      <c r="A321" s="381" t="s">
        <v>306</v>
      </c>
      <c r="B321" s="382">
        <v>30</v>
      </c>
      <c r="C321" s="382">
        <v>30</v>
      </c>
      <c r="D321" s="450">
        <v>30</v>
      </c>
      <c r="E321" s="450">
        <v>30</v>
      </c>
      <c r="F321" s="450">
        <v>30</v>
      </c>
    </row>
    <row r="322" spans="1:6" ht="15.95" customHeight="1" thickBot="1" x14ac:dyDescent="0.3">
      <c r="A322" s="384" t="s">
        <v>307</v>
      </c>
      <c r="B322" s="385">
        <f>B325+B330+B335+B338+B326+B336</f>
        <v>1805346</v>
      </c>
      <c r="C322" s="385">
        <f>C325+C330+C335+C338+C326+C336+C327</f>
        <v>1906969</v>
      </c>
      <c r="D322" s="386">
        <f>D325+D330+D335+D338+D326+D336</f>
        <v>1942937</v>
      </c>
      <c r="E322" s="386">
        <f>E325+E330+E335+E338+E326+E336</f>
        <v>1942937</v>
      </c>
      <c r="F322" s="386">
        <f>F325+F330+F335+F338+F326+F336</f>
        <v>1942937</v>
      </c>
    </row>
    <row r="323" spans="1:6" ht="15.95" customHeight="1" x14ac:dyDescent="0.2">
      <c r="A323" s="387" t="s">
        <v>328</v>
      </c>
      <c r="B323" s="425">
        <v>1099753</v>
      </c>
      <c r="C323" s="425">
        <v>1120000</v>
      </c>
      <c r="D323" s="389">
        <v>1120000</v>
      </c>
      <c r="E323" s="389">
        <v>1120000</v>
      </c>
      <c r="F323" s="389">
        <v>1120000</v>
      </c>
    </row>
    <row r="324" spans="1:6" ht="15.95" customHeight="1" thickBot="1" x14ac:dyDescent="0.25">
      <c r="A324" s="390" t="s">
        <v>329</v>
      </c>
      <c r="B324" s="427">
        <v>175800</v>
      </c>
      <c r="C324" s="427">
        <v>179400</v>
      </c>
      <c r="D324" s="407">
        <v>170000</v>
      </c>
      <c r="E324" s="407">
        <v>170000</v>
      </c>
      <c r="F324" s="407">
        <v>170000</v>
      </c>
    </row>
    <row r="325" spans="1:6" ht="15.95" customHeight="1" thickBot="1" x14ac:dyDescent="0.3">
      <c r="A325" s="392" t="s">
        <v>310</v>
      </c>
      <c r="B325" s="385">
        <f>SUM(B323:B324)</f>
        <v>1275553</v>
      </c>
      <c r="C325" s="385">
        <f>SUM(C323:C324)</f>
        <v>1299400</v>
      </c>
      <c r="D325" s="386">
        <f>SUM(D323:D324)</f>
        <v>1290000</v>
      </c>
      <c r="E325" s="386">
        <f>SUM(E323:E324)</f>
        <v>1290000</v>
      </c>
      <c r="F325" s="386">
        <f>SUM(F323:F324)</f>
        <v>1290000</v>
      </c>
    </row>
    <row r="326" spans="1:6" ht="15.95" customHeight="1" thickBot="1" x14ac:dyDescent="0.25">
      <c r="A326" s="384" t="s">
        <v>340</v>
      </c>
      <c r="B326" s="430">
        <v>0</v>
      </c>
      <c r="C326" s="447">
        <v>55754</v>
      </c>
      <c r="D326" s="431">
        <v>0</v>
      </c>
      <c r="E326" s="431">
        <v>0</v>
      </c>
      <c r="F326" s="431">
        <v>0</v>
      </c>
    </row>
    <row r="327" spans="1:6" ht="15.95" customHeight="1" thickBot="1" x14ac:dyDescent="0.3">
      <c r="A327" s="395" t="s">
        <v>312</v>
      </c>
      <c r="B327" s="440">
        <v>0</v>
      </c>
      <c r="C327" s="440">
        <v>0</v>
      </c>
      <c r="D327" s="441">
        <v>0</v>
      </c>
      <c r="E327" s="441">
        <v>0</v>
      </c>
      <c r="F327" s="441">
        <v>0</v>
      </c>
    </row>
    <row r="328" spans="1:6" ht="15.95" customHeight="1" x14ac:dyDescent="0.25">
      <c r="A328" s="396" t="s">
        <v>313</v>
      </c>
      <c r="B328" s="397">
        <v>0</v>
      </c>
      <c r="C328" s="397">
        <v>0</v>
      </c>
      <c r="D328" s="398">
        <v>0</v>
      </c>
      <c r="E328" s="398">
        <v>0</v>
      </c>
      <c r="F328" s="398">
        <v>0</v>
      </c>
    </row>
    <row r="329" spans="1:6" ht="15.95" customHeight="1" thickBot="1" x14ac:dyDescent="0.25">
      <c r="A329" s="399" t="s">
        <v>314</v>
      </c>
      <c r="B329" s="400">
        <v>0</v>
      </c>
      <c r="C329" s="426">
        <v>1958</v>
      </c>
      <c r="D329" s="401">
        <v>0</v>
      </c>
      <c r="E329" s="401">
        <v>0</v>
      </c>
      <c r="F329" s="401">
        <v>0</v>
      </c>
    </row>
    <row r="330" spans="1:6" ht="15.95" customHeight="1" thickBot="1" x14ac:dyDescent="0.3">
      <c r="A330" s="392" t="s">
        <v>315</v>
      </c>
      <c r="B330" s="385">
        <f>B328+B329</f>
        <v>0</v>
      </c>
      <c r="C330" s="385">
        <f>C328+C329</f>
        <v>1958</v>
      </c>
      <c r="D330" s="386">
        <f>D328+D329</f>
        <v>0</v>
      </c>
      <c r="E330" s="386">
        <f>E328+E329</f>
        <v>0</v>
      </c>
      <c r="F330" s="386">
        <f>F328+F329</f>
        <v>0</v>
      </c>
    </row>
    <row r="331" spans="1:6" ht="15.95" customHeight="1" x14ac:dyDescent="0.2">
      <c r="A331" s="396" t="s">
        <v>330</v>
      </c>
      <c r="B331" s="425">
        <v>158500</v>
      </c>
      <c r="C331" s="425">
        <v>158500</v>
      </c>
      <c r="D331" s="403">
        <v>129107</v>
      </c>
      <c r="E331" s="403">
        <v>129107</v>
      </c>
      <c r="F331" s="403">
        <v>129107</v>
      </c>
    </row>
    <row r="332" spans="1:6" ht="15.95" customHeight="1" x14ac:dyDescent="0.2">
      <c r="A332" s="377" t="s">
        <v>331</v>
      </c>
      <c r="B332" s="378">
        <v>30183</v>
      </c>
      <c r="C332" s="378">
        <v>30183</v>
      </c>
      <c r="D332" s="379">
        <v>30611</v>
      </c>
      <c r="E332" s="379">
        <v>30611</v>
      </c>
      <c r="F332" s="379">
        <v>30611</v>
      </c>
    </row>
    <row r="333" spans="1:6" ht="15.95" customHeight="1" x14ac:dyDescent="0.2">
      <c r="A333" s="377" t="s">
        <v>332</v>
      </c>
      <c r="B333" s="378">
        <v>303370</v>
      </c>
      <c r="C333" s="378">
        <v>323434</v>
      </c>
      <c r="D333" s="405">
        <v>312445</v>
      </c>
      <c r="E333" s="405">
        <v>312445</v>
      </c>
      <c r="F333" s="405">
        <v>312445</v>
      </c>
    </row>
    <row r="334" spans="1:6" ht="15.95" customHeight="1" thickBot="1" x14ac:dyDescent="0.25">
      <c r="A334" s="424" t="s">
        <v>333</v>
      </c>
      <c r="B334" s="427">
        <v>10660</v>
      </c>
      <c r="C334" s="427">
        <v>10660</v>
      </c>
      <c r="D334" s="391">
        <v>12774</v>
      </c>
      <c r="E334" s="391">
        <v>12774</v>
      </c>
      <c r="F334" s="391">
        <v>12774</v>
      </c>
    </row>
    <row r="335" spans="1:6" ht="15.95" customHeight="1" thickBot="1" x14ac:dyDescent="0.3">
      <c r="A335" s="392" t="s">
        <v>320</v>
      </c>
      <c r="B335" s="433">
        <f>B331+B332+B333+B334</f>
        <v>502713</v>
      </c>
      <c r="C335" s="433">
        <f>C331+C332+C333+C334</f>
        <v>522777</v>
      </c>
      <c r="D335" s="434">
        <f>D331+D332+D333+D334</f>
        <v>484937</v>
      </c>
      <c r="E335" s="434">
        <f>E331+E332+E333+E334</f>
        <v>484937</v>
      </c>
      <c r="F335" s="434">
        <f>F331+F332+F333+F334</f>
        <v>484937</v>
      </c>
    </row>
    <row r="336" spans="1:6" ht="15.95" customHeight="1" thickBot="1" x14ac:dyDescent="0.25">
      <c r="A336" s="408" t="s">
        <v>321</v>
      </c>
      <c r="B336" s="435">
        <v>27080</v>
      </c>
      <c r="C336" s="435">
        <v>27080</v>
      </c>
      <c r="D336" s="452">
        <v>168000</v>
      </c>
      <c r="E336" s="452">
        <v>168000</v>
      </c>
      <c r="F336" s="452">
        <v>168000</v>
      </c>
    </row>
    <row r="337" spans="1:6" ht="15.95" customHeight="1" thickBot="1" x14ac:dyDescent="0.25">
      <c r="A337" s="408" t="s">
        <v>322</v>
      </c>
      <c r="B337" s="435">
        <v>168000</v>
      </c>
      <c r="C337" s="435">
        <v>168000</v>
      </c>
      <c r="D337" s="436">
        <v>0</v>
      </c>
      <c r="E337" s="436">
        <v>0</v>
      </c>
      <c r="F337" s="436">
        <v>0</v>
      </c>
    </row>
    <row r="338" spans="1:6" ht="15.95" customHeight="1" thickBot="1" x14ac:dyDescent="0.3">
      <c r="A338" s="384" t="s">
        <v>323</v>
      </c>
      <c r="B338" s="397">
        <v>0</v>
      </c>
      <c r="C338" s="397">
        <v>0</v>
      </c>
      <c r="D338" s="398">
        <v>0</v>
      </c>
      <c r="E338" s="453">
        <v>0</v>
      </c>
      <c r="F338" s="412">
        <v>0</v>
      </c>
    </row>
    <row r="339" spans="1:6" ht="15.95" customHeight="1" thickBot="1" x14ac:dyDescent="0.3">
      <c r="A339" s="395" t="s">
        <v>324</v>
      </c>
      <c r="B339" s="414">
        <f>B322+B337</f>
        <v>1973346</v>
      </c>
      <c r="C339" s="414">
        <f t="shared" ref="C339:F339" si="11">C322+C337</f>
        <v>2074969</v>
      </c>
      <c r="D339" s="415">
        <f t="shared" si="11"/>
        <v>1942937</v>
      </c>
      <c r="E339" s="415">
        <f t="shared" si="11"/>
        <v>1942937</v>
      </c>
      <c r="F339" s="415">
        <f t="shared" si="11"/>
        <v>1942937</v>
      </c>
    </row>
    <row r="340" spans="1:6" ht="15.95" customHeight="1" thickBot="1" x14ac:dyDescent="0.3">
      <c r="A340" s="416" t="s">
        <v>171</v>
      </c>
      <c r="B340" s="385">
        <v>0</v>
      </c>
      <c r="C340" s="385">
        <v>0</v>
      </c>
      <c r="D340" s="386">
        <v>0</v>
      </c>
      <c r="E340" s="386">
        <v>0</v>
      </c>
      <c r="F340" s="386">
        <v>0</v>
      </c>
    </row>
    <row r="341" spans="1:6" ht="7.5" customHeight="1" x14ac:dyDescent="0.25"/>
    <row r="342" spans="1:6" ht="21.95" customHeight="1" x14ac:dyDescent="0.25">
      <c r="A342" s="607" t="s">
        <v>290</v>
      </c>
      <c r="B342" s="607"/>
      <c r="C342" s="607"/>
      <c r="D342" s="607"/>
      <c r="E342" s="607"/>
      <c r="F342" s="362" t="s">
        <v>353</v>
      </c>
    </row>
    <row r="343" spans="1:6" ht="21.95" customHeight="1" thickBot="1" x14ac:dyDescent="0.3">
      <c r="A343" s="608" t="s">
        <v>292</v>
      </c>
      <c r="B343" s="608"/>
      <c r="C343" s="608"/>
      <c r="D343" s="608"/>
      <c r="E343" s="608"/>
      <c r="F343" s="419" t="s">
        <v>293</v>
      </c>
    </row>
    <row r="344" spans="1:6" ht="21" customHeight="1" thickBot="1" x14ac:dyDescent="0.3">
      <c r="B344" s="604" t="s">
        <v>354</v>
      </c>
      <c r="C344" s="605"/>
      <c r="D344" s="605"/>
      <c r="E344" s="605"/>
      <c r="F344" s="606"/>
    </row>
    <row r="345" spans="1:6" ht="21" customHeight="1" x14ac:dyDescent="0.25">
      <c r="A345" s="365" t="s">
        <v>295</v>
      </c>
      <c r="B345" s="366" t="s">
        <v>296</v>
      </c>
      <c r="C345" s="367" t="s">
        <v>297</v>
      </c>
      <c r="D345" s="367" t="s">
        <v>298</v>
      </c>
      <c r="E345" s="368" t="s">
        <v>299</v>
      </c>
      <c r="F345" s="367" t="s">
        <v>300</v>
      </c>
    </row>
    <row r="346" spans="1:6" ht="16.5" customHeight="1" thickBot="1" x14ac:dyDescent="0.3">
      <c r="A346" s="420"/>
      <c r="B346" s="370">
        <v>2020</v>
      </c>
      <c r="C346" s="371">
        <v>2021</v>
      </c>
      <c r="D346" s="371">
        <v>2022</v>
      </c>
      <c r="E346" s="372">
        <v>2023</v>
      </c>
      <c r="F346" s="373">
        <v>2024</v>
      </c>
    </row>
    <row r="347" spans="1:6" ht="15.95" customHeight="1" x14ac:dyDescent="0.25">
      <c r="A347" s="374" t="s">
        <v>327</v>
      </c>
      <c r="B347" s="454">
        <f t="shared" ref="B347:F352" si="12">SUM(B6+B37+B68+B99+B130+B161+B192+B223+B254+B285+B316)</f>
        <v>1127433</v>
      </c>
      <c r="C347" s="454">
        <f t="shared" si="12"/>
        <v>1195608</v>
      </c>
      <c r="D347" s="455">
        <f t="shared" si="12"/>
        <v>1919824</v>
      </c>
      <c r="E347" s="455">
        <f t="shared" si="12"/>
        <v>1919824</v>
      </c>
      <c r="F347" s="455">
        <f t="shared" si="12"/>
        <v>1919824</v>
      </c>
    </row>
    <row r="348" spans="1:6" ht="15.95" customHeight="1" x14ac:dyDescent="0.25">
      <c r="A348" s="377" t="s">
        <v>302</v>
      </c>
      <c r="B348" s="456">
        <f t="shared" si="12"/>
        <v>464920</v>
      </c>
      <c r="C348" s="456">
        <f t="shared" si="12"/>
        <v>464920</v>
      </c>
      <c r="D348" s="457">
        <f t="shared" si="12"/>
        <v>455737</v>
      </c>
      <c r="E348" s="457">
        <f t="shared" si="12"/>
        <v>455737</v>
      </c>
      <c r="F348" s="457">
        <f t="shared" si="12"/>
        <v>455737</v>
      </c>
    </row>
    <row r="349" spans="1:6" ht="15.95" customHeight="1" x14ac:dyDescent="0.25">
      <c r="A349" s="377" t="s">
        <v>303</v>
      </c>
      <c r="B349" s="456">
        <f t="shared" si="12"/>
        <v>352083</v>
      </c>
      <c r="C349" s="456">
        <f t="shared" si="12"/>
        <v>352083</v>
      </c>
      <c r="D349" s="457">
        <f t="shared" si="12"/>
        <v>447815</v>
      </c>
      <c r="E349" s="457">
        <f t="shared" si="12"/>
        <v>447815</v>
      </c>
      <c r="F349" s="457">
        <f t="shared" si="12"/>
        <v>447815</v>
      </c>
    </row>
    <row r="350" spans="1:6" ht="15.95" customHeight="1" x14ac:dyDescent="0.25">
      <c r="A350" s="377" t="s">
        <v>304</v>
      </c>
      <c r="B350" s="456">
        <f t="shared" si="12"/>
        <v>103511</v>
      </c>
      <c r="C350" s="456">
        <f t="shared" si="12"/>
        <v>103511</v>
      </c>
      <c r="D350" s="457">
        <f t="shared" si="12"/>
        <v>87024</v>
      </c>
      <c r="E350" s="457">
        <f t="shared" si="12"/>
        <v>87024</v>
      </c>
      <c r="F350" s="457">
        <f t="shared" si="12"/>
        <v>87024</v>
      </c>
    </row>
    <row r="351" spans="1:6" ht="15.95" customHeight="1" x14ac:dyDescent="0.25">
      <c r="A351" s="380" t="s">
        <v>355</v>
      </c>
      <c r="B351" s="456">
        <f t="shared" si="12"/>
        <v>202827</v>
      </c>
      <c r="C351" s="456">
        <f t="shared" si="12"/>
        <v>202827</v>
      </c>
      <c r="D351" s="457">
        <f t="shared" si="12"/>
        <v>925212</v>
      </c>
      <c r="E351" s="457">
        <f t="shared" si="12"/>
        <v>925212</v>
      </c>
      <c r="F351" s="457">
        <f t="shared" si="12"/>
        <v>925212</v>
      </c>
    </row>
    <row r="352" spans="1:6" ht="15.95" customHeight="1" thickBot="1" x14ac:dyDescent="0.3">
      <c r="A352" s="381" t="s">
        <v>306</v>
      </c>
      <c r="B352" s="456">
        <f t="shared" si="12"/>
        <v>4092</v>
      </c>
      <c r="C352" s="456">
        <f t="shared" si="12"/>
        <v>72267</v>
      </c>
      <c r="D352" s="457">
        <f t="shared" si="12"/>
        <v>4036</v>
      </c>
      <c r="E352" s="457">
        <f t="shared" si="12"/>
        <v>4036</v>
      </c>
      <c r="F352" s="457">
        <f t="shared" si="12"/>
        <v>4036</v>
      </c>
    </row>
    <row r="353" spans="1:7" ht="15.95" customHeight="1" thickBot="1" x14ac:dyDescent="0.3">
      <c r="A353" s="458" t="s">
        <v>307</v>
      </c>
      <c r="B353" s="433">
        <f>B356+B361+B366+B369+B357+B367</f>
        <v>14647686</v>
      </c>
      <c r="C353" s="433">
        <f>C356+C361+C366+C369+C357+C367+C358</f>
        <v>15636896</v>
      </c>
      <c r="D353" s="434">
        <f>D356+D361+D366+D357+D369+D367</f>
        <v>15582258</v>
      </c>
      <c r="E353" s="434">
        <f>E356+E361+E366+E357+E369+E367</f>
        <v>15582258</v>
      </c>
      <c r="F353" s="434">
        <f>F356+F361+F366+F357+F369+F367</f>
        <v>15582258</v>
      </c>
    </row>
    <row r="354" spans="1:7" ht="15.95" customHeight="1" x14ac:dyDescent="0.25">
      <c r="A354" s="387" t="s">
        <v>328</v>
      </c>
      <c r="B354" s="456">
        <f t="shared" ref="B354:F355" si="13">SUM(B13+B44+B75+B106+B137+B168+B199+B230+B261+B292+B323)</f>
        <v>9248659</v>
      </c>
      <c r="C354" s="456">
        <f t="shared" si="13"/>
        <v>9436003</v>
      </c>
      <c r="D354" s="457">
        <f t="shared" si="13"/>
        <v>9335745</v>
      </c>
      <c r="E354" s="457">
        <f t="shared" si="13"/>
        <v>9335745</v>
      </c>
      <c r="F354" s="457">
        <f t="shared" si="13"/>
        <v>9335745</v>
      </c>
    </row>
    <row r="355" spans="1:7" ht="15.95" customHeight="1" thickBot="1" x14ac:dyDescent="0.3">
      <c r="A355" s="390" t="s">
        <v>329</v>
      </c>
      <c r="B355" s="456">
        <f t="shared" si="13"/>
        <v>1345227</v>
      </c>
      <c r="C355" s="456">
        <f t="shared" si="13"/>
        <v>1459350</v>
      </c>
      <c r="D355" s="457">
        <f t="shared" si="13"/>
        <v>1365905</v>
      </c>
      <c r="E355" s="457">
        <f t="shared" si="13"/>
        <v>1365905</v>
      </c>
      <c r="F355" s="457">
        <f t="shared" si="13"/>
        <v>1365905</v>
      </c>
    </row>
    <row r="356" spans="1:7" ht="15.95" customHeight="1" thickBot="1" x14ac:dyDescent="0.3">
      <c r="A356" s="459" t="s">
        <v>356</v>
      </c>
      <c r="B356" s="433">
        <f>SUM(B354:B355)</f>
        <v>10593886</v>
      </c>
      <c r="C356" s="433">
        <f>SUM(C354:C355)</f>
        <v>10895353</v>
      </c>
      <c r="D356" s="434">
        <f>SUM(D354:D355)</f>
        <v>10701650</v>
      </c>
      <c r="E356" s="434">
        <f>SUM(E354:E355)</f>
        <v>10701650</v>
      </c>
      <c r="F356" s="434">
        <f>SUM(F354:F355)</f>
        <v>10701650</v>
      </c>
      <c r="G356" s="418"/>
    </row>
    <row r="357" spans="1:7" ht="15.95" customHeight="1" thickBot="1" x14ac:dyDescent="0.3">
      <c r="A357" s="384" t="s">
        <v>340</v>
      </c>
      <c r="B357" s="433">
        <f t="shared" ref="B357:F360" si="14">SUM(B16+B47+B78+B109+B140+B171+B202+B233+B264+B295+B326)</f>
        <v>0</v>
      </c>
      <c r="C357" s="433">
        <f t="shared" si="14"/>
        <v>534332</v>
      </c>
      <c r="D357" s="434">
        <f t="shared" si="14"/>
        <v>0</v>
      </c>
      <c r="E357" s="434">
        <f t="shared" si="14"/>
        <v>0</v>
      </c>
      <c r="F357" s="434">
        <f t="shared" si="14"/>
        <v>0</v>
      </c>
      <c r="G357" s="418"/>
    </row>
    <row r="358" spans="1:7" ht="15.95" customHeight="1" thickBot="1" x14ac:dyDescent="0.3">
      <c r="A358" s="395" t="s">
        <v>312</v>
      </c>
      <c r="B358" s="456">
        <f t="shared" si="14"/>
        <v>0</v>
      </c>
      <c r="C358" s="456">
        <f t="shared" si="14"/>
        <v>1530</v>
      </c>
      <c r="D358" s="457">
        <f t="shared" si="14"/>
        <v>0</v>
      </c>
      <c r="E358" s="457">
        <f t="shared" si="14"/>
        <v>0</v>
      </c>
      <c r="F358" s="457">
        <f t="shared" si="14"/>
        <v>0</v>
      </c>
      <c r="G358" s="418"/>
    </row>
    <row r="359" spans="1:7" ht="15.95" customHeight="1" x14ac:dyDescent="0.25">
      <c r="A359" s="396" t="s">
        <v>313</v>
      </c>
      <c r="B359" s="456">
        <f t="shared" si="14"/>
        <v>0</v>
      </c>
      <c r="C359" s="456">
        <f t="shared" si="14"/>
        <v>0</v>
      </c>
      <c r="D359" s="457">
        <f t="shared" si="14"/>
        <v>0</v>
      </c>
      <c r="E359" s="457">
        <f t="shared" si="14"/>
        <v>0</v>
      </c>
      <c r="F359" s="457">
        <f t="shared" si="14"/>
        <v>0</v>
      </c>
      <c r="G359" s="418"/>
    </row>
    <row r="360" spans="1:7" ht="15.95" customHeight="1" thickBot="1" x14ac:dyDescent="0.3">
      <c r="A360" s="399" t="s">
        <v>314</v>
      </c>
      <c r="B360" s="456">
        <f t="shared" si="14"/>
        <v>0</v>
      </c>
      <c r="C360" s="456">
        <f t="shared" si="14"/>
        <v>19478</v>
      </c>
      <c r="D360" s="457">
        <f t="shared" si="14"/>
        <v>0</v>
      </c>
      <c r="E360" s="457">
        <f t="shared" si="14"/>
        <v>0</v>
      </c>
      <c r="F360" s="457">
        <f t="shared" si="14"/>
        <v>0</v>
      </c>
      <c r="G360" s="418"/>
    </row>
    <row r="361" spans="1:7" ht="15.95" customHeight="1" thickBot="1" x14ac:dyDescent="0.3">
      <c r="A361" s="392" t="s">
        <v>315</v>
      </c>
      <c r="B361" s="433">
        <f>B359+B360</f>
        <v>0</v>
      </c>
      <c r="C361" s="433">
        <f>C359+C360</f>
        <v>19478</v>
      </c>
      <c r="D361" s="434">
        <f>D359+D360</f>
        <v>0</v>
      </c>
      <c r="E361" s="434">
        <f>E359+E360</f>
        <v>0</v>
      </c>
      <c r="F361" s="434">
        <f>F359+F360</f>
        <v>0</v>
      </c>
      <c r="G361" s="418"/>
    </row>
    <row r="362" spans="1:7" ht="15.95" customHeight="1" x14ac:dyDescent="0.25">
      <c r="A362" s="402" t="s">
        <v>357</v>
      </c>
      <c r="B362" s="460">
        <f t="shared" ref="B362:F365" si="15">SUM(B21+B52+B83+B114+B145+B176+B207+B238+B269+B300+B331)</f>
        <v>1306000</v>
      </c>
      <c r="C362" s="460">
        <f t="shared" si="15"/>
        <v>1314907</v>
      </c>
      <c r="D362" s="461">
        <f t="shared" si="15"/>
        <v>1288315</v>
      </c>
      <c r="E362" s="461">
        <f t="shared" si="15"/>
        <v>1288315</v>
      </c>
      <c r="F362" s="461">
        <f t="shared" si="15"/>
        <v>1288315</v>
      </c>
      <c r="G362" s="418"/>
    </row>
    <row r="363" spans="1:7" ht="15.95" customHeight="1" x14ac:dyDescent="0.25">
      <c r="A363" s="404" t="s">
        <v>358</v>
      </c>
      <c r="B363" s="456">
        <f t="shared" si="15"/>
        <v>264503</v>
      </c>
      <c r="C363" s="456">
        <f t="shared" si="15"/>
        <v>264503</v>
      </c>
      <c r="D363" s="457">
        <f t="shared" si="15"/>
        <v>278432</v>
      </c>
      <c r="E363" s="457">
        <f t="shared" si="15"/>
        <v>278432</v>
      </c>
      <c r="F363" s="457">
        <f t="shared" si="15"/>
        <v>278432</v>
      </c>
      <c r="G363" s="418"/>
    </row>
    <row r="364" spans="1:7" ht="15.95" customHeight="1" x14ac:dyDescent="0.25">
      <c r="A364" s="404" t="s">
        <v>359</v>
      </c>
      <c r="B364" s="456">
        <f t="shared" si="15"/>
        <v>2187170</v>
      </c>
      <c r="C364" s="456">
        <f t="shared" si="15"/>
        <v>2310666</v>
      </c>
      <c r="D364" s="457">
        <f t="shared" si="15"/>
        <v>2291834</v>
      </c>
      <c r="E364" s="457">
        <f t="shared" si="15"/>
        <v>2291834</v>
      </c>
      <c r="F364" s="457">
        <f t="shared" si="15"/>
        <v>2291834</v>
      </c>
      <c r="G364" s="418"/>
    </row>
    <row r="365" spans="1:7" ht="15.95" customHeight="1" thickBot="1" x14ac:dyDescent="0.3">
      <c r="A365" s="406" t="s">
        <v>360</v>
      </c>
      <c r="B365" s="462">
        <f t="shared" si="15"/>
        <v>93300</v>
      </c>
      <c r="C365" s="462">
        <f t="shared" si="15"/>
        <v>93300</v>
      </c>
      <c r="D365" s="463">
        <f t="shared" si="15"/>
        <v>96815</v>
      </c>
      <c r="E365" s="463">
        <f t="shared" si="15"/>
        <v>96815</v>
      </c>
      <c r="F365" s="463">
        <f t="shared" si="15"/>
        <v>96815</v>
      </c>
      <c r="G365" s="418"/>
    </row>
    <row r="366" spans="1:7" ht="15.95" customHeight="1" thickBot="1" x14ac:dyDescent="0.3">
      <c r="A366" s="464" t="s">
        <v>320</v>
      </c>
      <c r="B366" s="430">
        <f>SUM(B362+B363+B364+B365)</f>
        <v>3850973</v>
      </c>
      <c r="C366" s="430">
        <f>SUM(C362+C363+C364+C365)</f>
        <v>3983376</v>
      </c>
      <c r="D366" s="431">
        <f>SUM(D362+D363+D364+D365)</f>
        <v>3955396</v>
      </c>
      <c r="E366" s="431">
        <f>SUM(E362+E363+E364+E365)</f>
        <v>3955396</v>
      </c>
      <c r="F366" s="431">
        <f>SUM(F362+F363+F364+F365)</f>
        <v>3955396</v>
      </c>
      <c r="G366" s="418"/>
    </row>
    <row r="367" spans="1:7" ht="15.95" customHeight="1" thickBot="1" x14ac:dyDescent="0.3">
      <c r="A367" s="408" t="s">
        <v>361</v>
      </c>
      <c r="B367" s="465">
        <f t="shared" ref="B367:F369" si="16">SUM(B26+B57+B88+B119+B150+B181+B212+B243+B274+B305+B336)</f>
        <v>202827</v>
      </c>
      <c r="C367" s="465">
        <f t="shared" si="16"/>
        <v>202827</v>
      </c>
      <c r="D367" s="466">
        <f t="shared" si="16"/>
        <v>925212</v>
      </c>
      <c r="E367" s="466">
        <f t="shared" si="16"/>
        <v>925212</v>
      </c>
      <c r="F367" s="466">
        <f t="shared" si="16"/>
        <v>925212</v>
      </c>
      <c r="G367" s="418"/>
    </row>
    <row r="368" spans="1:7" ht="15.95" customHeight="1" thickBot="1" x14ac:dyDescent="0.3">
      <c r="A368" s="408" t="s">
        <v>362</v>
      </c>
      <c r="B368" s="465">
        <f t="shared" si="16"/>
        <v>803450</v>
      </c>
      <c r="C368" s="465">
        <f t="shared" si="16"/>
        <v>803450</v>
      </c>
      <c r="D368" s="463">
        <f t="shared" si="16"/>
        <v>0</v>
      </c>
      <c r="E368" s="463">
        <f t="shared" si="16"/>
        <v>0</v>
      </c>
      <c r="F368" s="463">
        <f t="shared" si="16"/>
        <v>0</v>
      </c>
      <c r="G368" s="418"/>
    </row>
    <row r="369" spans="1:7" ht="15.95" customHeight="1" thickBot="1" x14ac:dyDescent="0.3">
      <c r="A369" s="395" t="s">
        <v>323</v>
      </c>
      <c r="B369" s="462">
        <f t="shared" si="16"/>
        <v>0</v>
      </c>
      <c r="C369" s="462">
        <f t="shared" si="16"/>
        <v>0</v>
      </c>
      <c r="D369" s="463">
        <f t="shared" si="16"/>
        <v>0</v>
      </c>
      <c r="E369" s="463">
        <f t="shared" si="16"/>
        <v>0</v>
      </c>
      <c r="F369" s="463">
        <f t="shared" si="16"/>
        <v>0</v>
      </c>
      <c r="G369" s="418"/>
    </row>
    <row r="370" spans="1:7" ht="15.95" customHeight="1" thickBot="1" x14ac:dyDescent="0.3">
      <c r="A370" s="384" t="s">
        <v>324</v>
      </c>
      <c r="B370" s="414">
        <f>B353+B368</f>
        <v>15451136</v>
      </c>
      <c r="C370" s="414">
        <f t="shared" ref="C370:F370" si="17">C353+C368</f>
        <v>16440346</v>
      </c>
      <c r="D370" s="415">
        <f t="shared" si="17"/>
        <v>15582258</v>
      </c>
      <c r="E370" s="415">
        <f t="shared" si="17"/>
        <v>15582258</v>
      </c>
      <c r="F370" s="415">
        <f t="shared" si="17"/>
        <v>15582258</v>
      </c>
      <c r="G370" s="418"/>
    </row>
    <row r="371" spans="1:7" ht="15.95" customHeight="1" thickBot="1" x14ac:dyDescent="0.3">
      <c r="A371" s="467" t="s">
        <v>363</v>
      </c>
      <c r="B371" s="465">
        <f>SUM(B30+B61+B92+B123+B154+B185+B216+B247+B278+B309+B340)</f>
        <v>0</v>
      </c>
      <c r="C371" s="465">
        <f>SUM(C30+C61+C92+C123+C154+C185+C216+C247+C278+C309+C340)</f>
        <v>42732</v>
      </c>
      <c r="D371" s="468">
        <f>SUM(D30+D61+D92+D123+D154+D185+D216+D247+D278+D309+D340)</f>
        <v>0</v>
      </c>
      <c r="E371" s="468">
        <f>SUM(E30+E61+E92+E123+E154+E185+E216+E247+E278+E309+E340)</f>
        <v>0</v>
      </c>
      <c r="F371" s="468">
        <f>SUM(F30+F61+F92+F123+F154+F185+F216+F247+F278+F309+F340)</f>
        <v>0</v>
      </c>
    </row>
    <row r="372" spans="1:7" ht="8.25" customHeight="1" x14ac:dyDescent="0.25"/>
    <row r="373" spans="1:7" ht="21" customHeight="1" x14ac:dyDescent="0.25">
      <c r="A373" s="607" t="s">
        <v>387</v>
      </c>
      <c r="B373" s="607"/>
      <c r="C373" s="607"/>
      <c r="D373" s="607"/>
      <c r="E373" s="607"/>
      <c r="F373" s="362" t="s">
        <v>364</v>
      </c>
    </row>
    <row r="374" spans="1:7" ht="21" customHeight="1" thickBot="1" x14ac:dyDescent="0.3">
      <c r="A374" s="608" t="s">
        <v>292</v>
      </c>
      <c r="B374" s="608"/>
      <c r="C374" s="608"/>
      <c r="D374" s="608"/>
      <c r="E374" s="608"/>
      <c r="F374" s="419" t="s">
        <v>293</v>
      </c>
    </row>
    <row r="375" spans="1:7" ht="15.75" customHeight="1" thickBot="1" x14ac:dyDescent="0.3">
      <c r="B375" s="609" t="s">
        <v>93</v>
      </c>
      <c r="C375" s="610"/>
      <c r="D375" s="610"/>
      <c r="E375" s="610"/>
      <c r="F375" s="611"/>
    </row>
    <row r="376" spans="1:7" ht="20.100000000000001" customHeight="1" x14ac:dyDescent="0.25">
      <c r="A376" s="365" t="s">
        <v>295</v>
      </c>
      <c r="B376" s="366" t="s">
        <v>296</v>
      </c>
      <c r="C376" s="367" t="s">
        <v>297</v>
      </c>
      <c r="D376" s="367" t="s">
        <v>298</v>
      </c>
      <c r="E376" s="368" t="s">
        <v>299</v>
      </c>
      <c r="F376" s="367" t="s">
        <v>300</v>
      </c>
    </row>
    <row r="377" spans="1:7" ht="17.25" customHeight="1" thickBot="1" x14ac:dyDescent="0.3">
      <c r="A377" s="420"/>
      <c r="B377" s="370">
        <v>2020</v>
      </c>
      <c r="C377" s="371">
        <v>2021</v>
      </c>
      <c r="D377" s="371">
        <v>2022</v>
      </c>
      <c r="E377" s="372">
        <v>2023</v>
      </c>
      <c r="F377" s="373">
        <v>2024</v>
      </c>
    </row>
    <row r="378" spans="1:7" ht="15.6" customHeight="1" x14ac:dyDescent="0.25">
      <c r="A378" s="374" t="s">
        <v>327</v>
      </c>
      <c r="B378" s="375">
        <f>SUM(B379:B383)</f>
        <v>1633866</v>
      </c>
      <c r="C378" s="375">
        <f>SUM(C379:C383)</f>
        <v>1637866</v>
      </c>
      <c r="D378" s="455">
        <f>SUM(D379:D383)</f>
        <v>2139689</v>
      </c>
      <c r="E378" s="455">
        <f>SUM(E379:E383)</f>
        <v>2139689</v>
      </c>
      <c r="F378" s="455">
        <f>SUM(F379:F383)</f>
        <v>2139689</v>
      </c>
    </row>
    <row r="379" spans="1:7" ht="15.6" customHeight="1" x14ac:dyDescent="0.2">
      <c r="A379" s="404" t="s">
        <v>365</v>
      </c>
      <c r="B379" s="469">
        <v>710400</v>
      </c>
      <c r="C379" s="469">
        <v>710400</v>
      </c>
      <c r="D379" s="470">
        <v>837320</v>
      </c>
      <c r="E379" s="470">
        <v>837320</v>
      </c>
      <c r="F379" s="470">
        <v>837320</v>
      </c>
    </row>
    <row r="380" spans="1:7" ht="15.6" customHeight="1" x14ac:dyDescent="0.2">
      <c r="A380" s="377" t="s">
        <v>303</v>
      </c>
      <c r="B380" s="469">
        <v>360516</v>
      </c>
      <c r="C380" s="469">
        <v>360516</v>
      </c>
      <c r="D380" s="470">
        <v>363396</v>
      </c>
      <c r="E380" s="470">
        <v>363396</v>
      </c>
      <c r="F380" s="470">
        <v>363396</v>
      </c>
    </row>
    <row r="381" spans="1:7" ht="15.6" customHeight="1" x14ac:dyDescent="0.2">
      <c r="A381" s="377" t="s">
        <v>304</v>
      </c>
      <c r="B381" s="469">
        <v>0</v>
      </c>
      <c r="C381" s="469">
        <v>0</v>
      </c>
      <c r="D381" s="470">
        <v>0</v>
      </c>
      <c r="E381" s="470">
        <v>0</v>
      </c>
      <c r="F381" s="470">
        <v>0</v>
      </c>
    </row>
    <row r="382" spans="1:7" ht="15.6" customHeight="1" x14ac:dyDescent="0.2">
      <c r="A382" s="380" t="s">
        <v>305</v>
      </c>
      <c r="B382" s="469">
        <v>562800</v>
      </c>
      <c r="C382" s="469">
        <v>562800</v>
      </c>
      <c r="D382" s="470">
        <v>938773</v>
      </c>
      <c r="E382" s="470">
        <v>938773</v>
      </c>
      <c r="F382" s="470">
        <v>938773</v>
      </c>
    </row>
    <row r="383" spans="1:7" ht="15.6" customHeight="1" thickBot="1" x14ac:dyDescent="0.25">
      <c r="A383" s="381" t="s">
        <v>306</v>
      </c>
      <c r="B383" s="471">
        <v>150</v>
      </c>
      <c r="C383" s="471">
        <f>4000+150</f>
        <v>4150</v>
      </c>
      <c r="D383" s="472">
        <v>200</v>
      </c>
      <c r="E383" s="472">
        <v>200</v>
      </c>
      <c r="F383" s="472">
        <v>200</v>
      </c>
    </row>
    <row r="384" spans="1:7" ht="15.6" customHeight="1" thickBot="1" x14ac:dyDescent="0.3">
      <c r="A384" s="458" t="s">
        <v>307</v>
      </c>
      <c r="B384" s="385">
        <f>B387+B392+B399+B402+B388+B400</f>
        <v>9158257</v>
      </c>
      <c r="C384" s="385">
        <f>C387+C392+C399+C402+C388+C400+C389</f>
        <v>9225403</v>
      </c>
      <c r="D384" s="386">
        <f>D387+D392+D399+D402+D388+D400</f>
        <v>10428774</v>
      </c>
      <c r="E384" s="386">
        <f>E387+E392+E399+E402+E388+E400</f>
        <v>10428774</v>
      </c>
      <c r="F384" s="386">
        <f>F387+F392+F399+F402+F388+F400</f>
        <v>10528774</v>
      </c>
    </row>
    <row r="385" spans="1:6" ht="15.6" customHeight="1" x14ac:dyDescent="0.25">
      <c r="A385" s="387" t="s">
        <v>366</v>
      </c>
      <c r="B385" s="460">
        <v>0</v>
      </c>
      <c r="C385" s="460">
        <v>0</v>
      </c>
      <c r="D385" s="473">
        <v>0</v>
      </c>
      <c r="E385" s="473">
        <v>0</v>
      </c>
      <c r="F385" s="473">
        <v>0</v>
      </c>
    </row>
    <row r="386" spans="1:6" ht="15.6" customHeight="1" thickBot="1" x14ac:dyDescent="0.3">
      <c r="A386" s="390" t="s">
        <v>367</v>
      </c>
      <c r="B386" s="474">
        <v>0</v>
      </c>
      <c r="C386" s="474">
        <v>0</v>
      </c>
      <c r="D386" s="475">
        <v>0</v>
      </c>
      <c r="E386" s="475">
        <v>0</v>
      </c>
      <c r="F386" s="475">
        <v>0</v>
      </c>
    </row>
    <row r="387" spans="1:6" ht="15.6" customHeight="1" thickBot="1" x14ac:dyDescent="0.3">
      <c r="A387" s="392" t="s">
        <v>356</v>
      </c>
      <c r="B387" s="385">
        <f>SUM(B385:B386)</f>
        <v>0</v>
      </c>
      <c r="C387" s="385">
        <f>SUM(C385:C386)</f>
        <v>0</v>
      </c>
      <c r="D387" s="386">
        <f>SUM(D385:D386)</f>
        <v>0</v>
      </c>
      <c r="E387" s="386">
        <f>SUM(E385:E386)</f>
        <v>0</v>
      </c>
      <c r="F387" s="386">
        <f>SUM(F385:F386)</f>
        <v>0</v>
      </c>
    </row>
    <row r="388" spans="1:6" ht="15.6" customHeight="1" thickBot="1" x14ac:dyDescent="0.25">
      <c r="A388" s="384" t="s">
        <v>340</v>
      </c>
      <c r="B388" s="409">
        <v>169270</v>
      </c>
      <c r="C388" s="409">
        <v>230010</v>
      </c>
      <c r="D388" s="410">
        <v>186016</v>
      </c>
      <c r="E388" s="410">
        <v>186016</v>
      </c>
      <c r="F388" s="410">
        <v>186016</v>
      </c>
    </row>
    <row r="389" spans="1:6" ht="15.6" customHeight="1" thickBot="1" x14ac:dyDescent="0.3">
      <c r="A389" s="395" t="s">
        <v>312</v>
      </c>
      <c r="B389" s="393">
        <f>B390+B391</f>
        <v>0</v>
      </c>
      <c r="C389" s="393">
        <v>0</v>
      </c>
      <c r="D389" s="394">
        <f t="shared" ref="D389:F389" si="18">D390+D391</f>
        <v>0</v>
      </c>
      <c r="E389" s="394">
        <f t="shared" si="18"/>
        <v>0</v>
      </c>
      <c r="F389" s="394">
        <f t="shared" si="18"/>
        <v>0</v>
      </c>
    </row>
    <row r="390" spans="1:6" ht="15.6" customHeight="1" x14ac:dyDescent="0.25">
      <c r="A390" s="476" t="s">
        <v>368</v>
      </c>
      <c r="B390" s="460">
        <v>0</v>
      </c>
      <c r="C390" s="460">
        <v>0</v>
      </c>
      <c r="D390" s="473">
        <v>0</v>
      </c>
      <c r="E390" s="473">
        <v>0</v>
      </c>
      <c r="F390" s="473">
        <v>0</v>
      </c>
    </row>
    <row r="391" spans="1:6" ht="15.6" customHeight="1" thickBot="1" x14ac:dyDescent="0.3">
      <c r="A391" s="477" t="s">
        <v>369</v>
      </c>
      <c r="B391" s="474">
        <v>0</v>
      </c>
      <c r="C391" s="474">
        <v>0</v>
      </c>
      <c r="D391" s="478">
        <v>0</v>
      </c>
      <c r="E391" s="478">
        <v>0</v>
      </c>
      <c r="F391" s="478">
        <v>0</v>
      </c>
    </row>
    <row r="392" spans="1:6" ht="15.6" customHeight="1" thickBot="1" x14ac:dyDescent="0.3">
      <c r="A392" s="392" t="s">
        <v>315</v>
      </c>
      <c r="B392" s="385">
        <f>B390+B391</f>
        <v>0</v>
      </c>
      <c r="C392" s="385">
        <f>C390+C391</f>
        <v>0</v>
      </c>
      <c r="D392" s="386">
        <f>D390+D391</f>
        <v>0</v>
      </c>
      <c r="E392" s="386">
        <v>0</v>
      </c>
      <c r="F392" s="386">
        <v>0</v>
      </c>
    </row>
    <row r="393" spans="1:6" ht="15.6" customHeight="1" x14ac:dyDescent="0.2">
      <c r="A393" s="396" t="s">
        <v>330</v>
      </c>
      <c r="B393" s="479">
        <v>1045561</v>
      </c>
      <c r="C393" s="479">
        <v>1045561</v>
      </c>
      <c r="D393" s="480">
        <v>1082159</v>
      </c>
      <c r="E393" s="480">
        <v>1082159</v>
      </c>
      <c r="F393" s="480">
        <v>1082159</v>
      </c>
    </row>
    <row r="394" spans="1:6" ht="15.6" customHeight="1" x14ac:dyDescent="0.2">
      <c r="A394" s="377" t="s">
        <v>331</v>
      </c>
      <c r="B394" s="469">
        <v>122820</v>
      </c>
      <c r="C394" s="469">
        <v>122820</v>
      </c>
      <c r="D394" s="481">
        <v>324374</v>
      </c>
      <c r="E394" s="481">
        <v>324374</v>
      </c>
      <c r="F394" s="481">
        <v>324374</v>
      </c>
    </row>
    <row r="395" spans="1:6" ht="15.6" customHeight="1" x14ac:dyDescent="0.2">
      <c r="A395" s="377" t="s">
        <v>370</v>
      </c>
      <c r="B395" s="469">
        <v>5992649</v>
      </c>
      <c r="C395" s="469">
        <v>5992649</v>
      </c>
      <c r="D395" s="470">
        <v>6269216</v>
      </c>
      <c r="E395" s="470">
        <v>6269216</v>
      </c>
      <c r="F395" s="470">
        <v>6269216</v>
      </c>
    </row>
    <row r="396" spans="1:6" ht="15.6" customHeight="1" thickBot="1" x14ac:dyDescent="0.25">
      <c r="A396" s="424" t="s">
        <v>371</v>
      </c>
      <c r="B396" s="482">
        <v>1265157</v>
      </c>
      <c r="C396" s="482">
        <f>1268227+3336</f>
        <v>1271563</v>
      </c>
      <c r="D396" s="483">
        <v>1628236</v>
      </c>
      <c r="E396" s="483">
        <v>1628236</v>
      </c>
      <c r="F396" s="483">
        <f>1628236+100000</f>
        <v>1728236</v>
      </c>
    </row>
    <row r="397" spans="1:6" ht="15.6" customHeight="1" x14ac:dyDescent="0.25">
      <c r="A397" s="484" t="s">
        <v>372</v>
      </c>
      <c r="B397" s="456">
        <v>0</v>
      </c>
      <c r="C397" s="456">
        <v>0</v>
      </c>
      <c r="D397" s="457">
        <v>0</v>
      </c>
      <c r="E397" s="457">
        <v>0</v>
      </c>
      <c r="F397" s="457">
        <v>0</v>
      </c>
    </row>
    <row r="398" spans="1:6" ht="15.6" customHeight="1" thickBot="1" x14ac:dyDescent="0.3">
      <c r="A398" s="424" t="s">
        <v>373</v>
      </c>
      <c r="B398" s="474">
        <v>0</v>
      </c>
      <c r="C398" s="474">
        <v>0</v>
      </c>
      <c r="D398" s="475">
        <v>0</v>
      </c>
      <c r="E398" s="475">
        <v>0</v>
      </c>
      <c r="F398" s="475">
        <v>0</v>
      </c>
    </row>
    <row r="399" spans="1:6" ht="15.6" customHeight="1" thickBot="1" x14ac:dyDescent="0.3">
      <c r="A399" s="464" t="s">
        <v>320</v>
      </c>
      <c r="B399" s="485">
        <f>B393+B394+B395+B396+B397+B398</f>
        <v>8426187</v>
      </c>
      <c r="C399" s="485">
        <f>C393+C394+C395+C396+C397+C398</f>
        <v>8432593</v>
      </c>
      <c r="D399" s="436">
        <f>D393+D394+D395+D396+D397+D398</f>
        <v>9303985</v>
      </c>
      <c r="E399" s="436">
        <f>E393+E394+E395+E396+E397+E398</f>
        <v>9303985</v>
      </c>
      <c r="F399" s="434">
        <f>F393+F394+F395+F396+F397+F398</f>
        <v>9403985</v>
      </c>
    </row>
    <row r="400" spans="1:6" ht="15.6" customHeight="1" thickBot="1" x14ac:dyDescent="0.25">
      <c r="A400" s="408" t="s">
        <v>321</v>
      </c>
      <c r="B400" s="435">
        <v>562800</v>
      </c>
      <c r="C400" s="435">
        <v>562800</v>
      </c>
      <c r="D400" s="486">
        <v>938773</v>
      </c>
      <c r="E400" s="486">
        <v>938773</v>
      </c>
      <c r="F400" s="486">
        <v>938773</v>
      </c>
    </row>
    <row r="401" spans="1:6" ht="15.6" customHeight="1" thickBot="1" x14ac:dyDescent="0.25">
      <c r="A401" s="408" t="s">
        <v>322</v>
      </c>
      <c r="B401" s="435">
        <v>254880</v>
      </c>
      <c r="C401" s="435">
        <v>254880</v>
      </c>
      <c r="D401" s="436">
        <v>0</v>
      </c>
      <c r="E401" s="436">
        <v>0</v>
      </c>
      <c r="F401" s="436">
        <v>0</v>
      </c>
    </row>
    <row r="402" spans="1:6" ht="15.6" customHeight="1" thickBot="1" x14ac:dyDescent="0.3">
      <c r="A402" s="384" t="s">
        <v>323</v>
      </c>
      <c r="B402" s="487">
        <v>0</v>
      </c>
      <c r="C402" s="487">
        <v>0</v>
      </c>
      <c r="D402" s="488">
        <v>0</v>
      </c>
      <c r="E402" s="488">
        <v>0</v>
      </c>
      <c r="F402" s="488">
        <v>0</v>
      </c>
    </row>
    <row r="403" spans="1:6" ht="15.6" customHeight="1" thickBot="1" x14ac:dyDescent="0.3">
      <c r="A403" s="395" t="s">
        <v>324</v>
      </c>
      <c r="B403" s="443">
        <f>B384+B401</f>
        <v>9413137</v>
      </c>
      <c r="C403" s="443">
        <f t="shared" ref="C403:F403" si="19">C384+C401</f>
        <v>9480283</v>
      </c>
      <c r="D403" s="444">
        <f t="shared" si="19"/>
        <v>10428774</v>
      </c>
      <c r="E403" s="444">
        <f t="shared" si="19"/>
        <v>10428774</v>
      </c>
      <c r="F403" s="444">
        <f t="shared" si="19"/>
        <v>10528774</v>
      </c>
    </row>
    <row r="404" spans="1:6" ht="15.6" customHeight="1" thickBot="1" x14ac:dyDescent="0.3">
      <c r="A404" s="416" t="s">
        <v>363</v>
      </c>
      <c r="B404" s="385">
        <v>32000</v>
      </c>
      <c r="C404" s="385">
        <v>32000</v>
      </c>
      <c r="D404" s="386">
        <v>0</v>
      </c>
      <c r="E404" s="386">
        <v>0</v>
      </c>
      <c r="F404" s="386">
        <v>0</v>
      </c>
    </row>
    <row r="405" spans="1:6" ht="21" customHeight="1" x14ac:dyDescent="0.25">
      <c r="A405" s="607" t="s">
        <v>388</v>
      </c>
      <c r="B405" s="607"/>
      <c r="C405" s="607"/>
      <c r="D405" s="607"/>
      <c r="E405" s="607"/>
      <c r="F405" s="362" t="s">
        <v>374</v>
      </c>
    </row>
    <row r="406" spans="1:6" ht="16.899999999999999" customHeight="1" thickBot="1" x14ac:dyDescent="0.3">
      <c r="A406" s="608" t="s">
        <v>292</v>
      </c>
      <c r="B406" s="608"/>
      <c r="C406" s="608"/>
      <c r="D406" s="608"/>
      <c r="E406" s="608"/>
      <c r="F406" s="419" t="s">
        <v>293</v>
      </c>
    </row>
    <row r="407" spans="1:6" ht="16.5" customHeight="1" thickBot="1" x14ac:dyDescent="0.3">
      <c r="B407" s="604" t="s">
        <v>375</v>
      </c>
      <c r="C407" s="605"/>
      <c r="D407" s="605"/>
      <c r="E407" s="605"/>
      <c r="F407" s="606"/>
    </row>
    <row r="408" spans="1:6" x14ac:dyDescent="0.25">
      <c r="A408" s="365" t="s">
        <v>295</v>
      </c>
      <c r="B408" s="366" t="s">
        <v>296</v>
      </c>
      <c r="C408" s="367" t="s">
        <v>297</v>
      </c>
      <c r="D408" s="367" t="s">
        <v>298</v>
      </c>
      <c r="E408" s="368" t="s">
        <v>299</v>
      </c>
      <c r="F408" s="367" t="s">
        <v>300</v>
      </c>
    </row>
    <row r="409" spans="1:6" ht="15.75" thickBot="1" x14ac:dyDescent="0.3">
      <c r="A409" s="420"/>
      <c r="B409" s="370">
        <v>2020</v>
      </c>
      <c r="C409" s="371">
        <v>2021</v>
      </c>
      <c r="D409" s="371">
        <v>2022</v>
      </c>
      <c r="E409" s="372">
        <v>2023</v>
      </c>
      <c r="F409" s="373">
        <v>2024</v>
      </c>
    </row>
    <row r="410" spans="1:6" ht="15.95" customHeight="1" x14ac:dyDescent="0.25">
      <c r="A410" s="374" t="s">
        <v>327</v>
      </c>
      <c r="B410" s="375">
        <f t="shared" ref="B410:F422" si="20">SUM(B347+B378)</f>
        <v>2761299</v>
      </c>
      <c r="C410" s="375">
        <f t="shared" si="20"/>
        <v>2833474</v>
      </c>
      <c r="D410" s="376">
        <f t="shared" si="20"/>
        <v>4059513</v>
      </c>
      <c r="E410" s="376">
        <f t="shared" si="20"/>
        <v>4059513</v>
      </c>
      <c r="F410" s="376">
        <f t="shared" si="20"/>
        <v>4059513</v>
      </c>
    </row>
    <row r="411" spans="1:6" ht="15.95" customHeight="1" x14ac:dyDescent="0.25">
      <c r="A411" s="377" t="s">
        <v>302</v>
      </c>
      <c r="B411" s="456">
        <f t="shared" si="20"/>
        <v>1175320</v>
      </c>
      <c r="C411" s="456">
        <f t="shared" si="20"/>
        <v>1175320</v>
      </c>
      <c r="D411" s="457">
        <f t="shared" si="20"/>
        <v>1293057</v>
      </c>
      <c r="E411" s="457">
        <f t="shared" si="20"/>
        <v>1293057</v>
      </c>
      <c r="F411" s="457">
        <f t="shared" si="20"/>
        <v>1293057</v>
      </c>
    </row>
    <row r="412" spans="1:6" ht="15.95" customHeight="1" x14ac:dyDescent="0.25">
      <c r="A412" s="377" t="s">
        <v>303</v>
      </c>
      <c r="B412" s="456">
        <f t="shared" si="20"/>
        <v>712599</v>
      </c>
      <c r="C412" s="456">
        <f t="shared" si="20"/>
        <v>712599</v>
      </c>
      <c r="D412" s="457">
        <f t="shared" si="20"/>
        <v>811211</v>
      </c>
      <c r="E412" s="457">
        <f t="shared" si="20"/>
        <v>811211</v>
      </c>
      <c r="F412" s="457">
        <f t="shared" si="20"/>
        <v>811211</v>
      </c>
    </row>
    <row r="413" spans="1:6" ht="15.95" customHeight="1" x14ac:dyDescent="0.25">
      <c r="A413" s="377" t="s">
        <v>304</v>
      </c>
      <c r="B413" s="456">
        <f t="shared" si="20"/>
        <v>103511</v>
      </c>
      <c r="C413" s="456">
        <f t="shared" si="20"/>
        <v>103511</v>
      </c>
      <c r="D413" s="457">
        <f t="shared" si="20"/>
        <v>87024</v>
      </c>
      <c r="E413" s="457">
        <f t="shared" si="20"/>
        <v>87024</v>
      </c>
      <c r="F413" s="457">
        <f t="shared" si="20"/>
        <v>87024</v>
      </c>
    </row>
    <row r="414" spans="1:6" ht="15.95" customHeight="1" x14ac:dyDescent="0.25">
      <c r="A414" s="380" t="s">
        <v>305</v>
      </c>
      <c r="B414" s="456">
        <f t="shared" si="20"/>
        <v>765627</v>
      </c>
      <c r="C414" s="456">
        <f t="shared" si="20"/>
        <v>765627</v>
      </c>
      <c r="D414" s="457">
        <f t="shared" si="20"/>
        <v>1863985</v>
      </c>
      <c r="E414" s="457">
        <f t="shared" si="20"/>
        <v>1863985</v>
      </c>
      <c r="F414" s="457">
        <f t="shared" si="20"/>
        <v>1863985</v>
      </c>
    </row>
    <row r="415" spans="1:6" ht="15.95" customHeight="1" thickBot="1" x14ac:dyDescent="0.3">
      <c r="A415" s="381" t="s">
        <v>306</v>
      </c>
      <c r="B415" s="474">
        <f t="shared" si="20"/>
        <v>4242</v>
      </c>
      <c r="C415" s="474">
        <f t="shared" si="20"/>
        <v>76417</v>
      </c>
      <c r="D415" s="489">
        <f t="shared" si="20"/>
        <v>4236</v>
      </c>
      <c r="E415" s="489">
        <f t="shared" si="20"/>
        <v>4236</v>
      </c>
      <c r="F415" s="489">
        <f t="shared" si="20"/>
        <v>4236</v>
      </c>
    </row>
    <row r="416" spans="1:6" ht="15.95" customHeight="1" thickBot="1" x14ac:dyDescent="0.3">
      <c r="A416" s="458" t="s">
        <v>307</v>
      </c>
      <c r="B416" s="385">
        <f t="shared" si="20"/>
        <v>23805943</v>
      </c>
      <c r="C416" s="385">
        <f t="shared" si="20"/>
        <v>24862299</v>
      </c>
      <c r="D416" s="386">
        <f t="shared" si="20"/>
        <v>26011032</v>
      </c>
      <c r="E416" s="386">
        <f t="shared" si="20"/>
        <v>26011032</v>
      </c>
      <c r="F416" s="386">
        <f t="shared" si="20"/>
        <v>26111032</v>
      </c>
    </row>
    <row r="417" spans="1:6" ht="15.95" customHeight="1" x14ac:dyDescent="0.25">
      <c r="A417" s="387" t="s">
        <v>328</v>
      </c>
      <c r="B417" s="456">
        <f t="shared" si="20"/>
        <v>9248659</v>
      </c>
      <c r="C417" s="456">
        <f t="shared" si="20"/>
        <v>9436003</v>
      </c>
      <c r="D417" s="457">
        <f t="shared" si="20"/>
        <v>9335745</v>
      </c>
      <c r="E417" s="457">
        <f t="shared" si="20"/>
        <v>9335745</v>
      </c>
      <c r="F417" s="457">
        <f t="shared" si="20"/>
        <v>9335745</v>
      </c>
    </row>
    <row r="418" spans="1:6" ht="15.95" customHeight="1" thickBot="1" x14ac:dyDescent="0.3">
      <c r="A418" s="390" t="s">
        <v>329</v>
      </c>
      <c r="B418" s="490">
        <f t="shared" si="20"/>
        <v>1345227</v>
      </c>
      <c r="C418" s="490">
        <f t="shared" si="20"/>
        <v>1459350</v>
      </c>
      <c r="D418" s="489">
        <f t="shared" si="20"/>
        <v>1365905</v>
      </c>
      <c r="E418" s="489">
        <f t="shared" si="20"/>
        <v>1365905</v>
      </c>
      <c r="F418" s="489">
        <f t="shared" si="20"/>
        <v>1365905</v>
      </c>
    </row>
    <row r="419" spans="1:6" ht="15.95" customHeight="1" thickBot="1" x14ac:dyDescent="0.3">
      <c r="A419" s="392" t="s">
        <v>356</v>
      </c>
      <c r="B419" s="385">
        <f t="shared" si="20"/>
        <v>10593886</v>
      </c>
      <c r="C419" s="385">
        <f t="shared" si="20"/>
        <v>10895353</v>
      </c>
      <c r="D419" s="386">
        <f t="shared" si="20"/>
        <v>10701650</v>
      </c>
      <c r="E419" s="386">
        <f t="shared" si="20"/>
        <v>10701650</v>
      </c>
      <c r="F419" s="386">
        <f t="shared" si="20"/>
        <v>10701650</v>
      </c>
    </row>
    <row r="420" spans="1:6" ht="15.95" customHeight="1" thickBot="1" x14ac:dyDescent="0.3">
      <c r="A420" s="491" t="s">
        <v>340</v>
      </c>
      <c r="B420" s="385">
        <f t="shared" si="20"/>
        <v>169270</v>
      </c>
      <c r="C420" s="385">
        <f t="shared" si="20"/>
        <v>764342</v>
      </c>
      <c r="D420" s="386">
        <f t="shared" si="20"/>
        <v>186016</v>
      </c>
      <c r="E420" s="386">
        <f t="shared" si="20"/>
        <v>186016</v>
      </c>
      <c r="F420" s="386">
        <f t="shared" si="20"/>
        <v>186016</v>
      </c>
    </row>
    <row r="421" spans="1:6" ht="15.95" customHeight="1" thickBot="1" x14ac:dyDescent="0.3">
      <c r="A421" s="395" t="s">
        <v>312</v>
      </c>
      <c r="B421" s="456">
        <f t="shared" si="20"/>
        <v>0</v>
      </c>
      <c r="C421" s="456">
        <f t="shared" si="20"/>
        <v>1530</v>
      </c>
      <c r="D421" s="457">
        <f t="shared" si="20"/>
        <v>0</v>
      </c>
      <c r="E421" s="457">
        <f t="shared" si="20"/>
        <v>0</v>
      </c>
      <c r="F421" s="457">
        <f t="shared" si="20"/>
        <v>0</v>
      </c>
    </row>
    <row r="422" spans="1:6" ht="15.95" customHeight="1" x14ac:dyDescent="0.25">
      <c r="A422" s="396" t="s">
        <v>313</v>
      </c>
      <c r="B422" s="456">
        <f t="shared" si="20"/>
        <v>0</v>
      </c>
      <c r="C422" s="456">
        <f t="shared" si="20"/>
        <v>0</v>
      </c>
      <c r="D422" s="457">
        <f t="shared" si="20"/>
        <v>0</v>
      </c>
      <c r="E422" s="457">
        <f t="shared" si="20"/>
        <v>0</v>
      </c>
      <c r="F422" s="457">
        <f t="shared" si="20"/>
        <v>0</v>
      </c>
    </row>
    <row r="423" spans="1:6" ht="15.95" customHeight="1" thickBot="1" x14ac:dyDescent="0.3">
      <c r="A423" s="399" t="s">
        <v>314</v>
      </c>
      <c r="B423" s="490">
        <f t="shared" ref="B423:B428" si="21">SUM(B360+B391)</f>
        <v>0</v>
      </c>
      <c r="C423" s="490">
        <f>SUM(C360)</f>
        <v>19478</v>
      </c>
      <c r="D423" s="489">
        <f t="shared" ref="D423:F428" si="22">SUM(D360+D391)</f>
        <v>0</v>
      </c>
      <c r="E423" s="489">
        <f t="shared" si="22"/>
        <v>0</v>
      </c>
      <c r="F423" s="489">
        <f t="shared" si="22"/>
        <v>0</v>
      </c>
    </row>
    <row r="424" spans="1:6" ht="15.95" customHeight="1" thickBot="1" x14ac:dyDescent="0.3">
      <c r="A424" s="392" t="s">
        <v>315</v>
      </c>
      <c r="B424" s="385">
        <f t="shared" si="21"/>
        <v>0</v>
      </c>
      <c r="C424" s="385">
        <f>SUM(C422:C423)</f>
        <v>19478</v>
      </c>
      <c r="D424" s="386">
        <f t="shared" si="22"/>
        <v>0</v>
      </c>
      <c r="E424" s="386">
        <f t="shared" si="22"/>
        <v>0</v>
      </c>
      <c r="F424" s="386">
        <f t="shared" si="22"/>
        <v>0</v>
      </c>
    </row>
    <row r="425" spans="1:6" ht="15.95" customHeight="1" x14ac:dyDescent="0.25">
      <c r="A425" s="402" t="s">
        <v>376</v>
      </c>
      <c r="B425" s="456">
        <f t="shared" si="21"/>
        <v>2351561</v>
      </c>
      <c r="C425" s="456">
        <f>SUM(C362+C393)</f>
        <v>2360468</v>
      </c>
      <c r="D425" s="457">
        <f t="shared" si="22"/>
        <v>2370474</v>
      </c>
      <c r="E425" s="457">
        <f t="shared" si="22"/>
        <v>2370474</v>
      </c>
      <c r="F425" s="457">
        <f t="shared" si="22"/>
        <v>2370474</v>
      </c>
    </row>
    <row r="426" spans="1:6" ht="15.95" customHeight="1" x14ac:dyDescent="0.25">
      <c r="A426" s="404" t="s">
        <v>377</v>
      </c>
      <c r="B426" s="456">
        <f t="shared" si="21"/>
        <v>387323</v>
      </c>
      <c r="C426" s="456">
        <f>SUM(C363+C394)</f>
        <v>387323</v>
      </c>
      <c r="D426" s="457">
        <f t="shared" si="22"/>
        <v>602806</v>
      </c>
      <c r="E426" s="457">
        <f t="shared" si="22"/>
        <v>602806</v>
      </c>
      <c r="F426" s="457">
        <f t="shared" si="22"/>
        <v>602806</v>
      </c>
    </row>
    <row r="427" spans="1:6" ht="15.95" customHeight="1" x14ac:dyDescent="0.25">
      <c r="A427" s="404" t="s">
        <v>378</v>
      </c>
      <c r="B427" s="456">
        <f t="shared" si="21"/>
        <v>8179819</v>
      </c>
      <c r="C427" s="456">
        <f>SUM(C364+C395)</f>
        <v>8303315</v>
      </c>
      <c r="D427" s="457">
        <f t="shared" si="22"/>
        <v>8561050</v>
      </c>
      <c r="E427" s="457">
        <f t="shared" si="22"/>
        <v>8561050</v>
      </c>
      <c r="F427" s="457">
        <f t="shared" si="22"/>
        <v>8561050</v>
      </c>
    </row>
    <row r="428" spans="1:6" ht="15.95" customHeight="1" thickBot="1" x14ac:dyDescent="0.3">
      <c r="A428" s="406" t="s">
        <v>379</v>
      </c>
      <c r="B428" s="474">
        <f t="shared" si="21"/>
        <v>1358457</v>
      </c>
      <c r="C428" s="474">
        <f>SUM(C365+C396)</f>
        <v>1364863</v>
      </c>
      <c r="D428" s="475">
        <f t="shared" si="22"/>
        <v>1725051</v>
      </c>
      <c r="E428" s="475">
        <f t="shared" si="22"/>
        <v>1725051</v>
      </c>
      <c r="F428" s="475">
        <f t="shared" si="22"/>
        <v>1825051</v>
      </c>
    </row>
    <row r="429" spans="1:6" ht="15.95" customHeight="1" x14ac:dyDescent="0.25">
      <c r="A429" s="484" t="s">
        <v>372</v>
      </c>
      <c r="B429" s="492">
        <f>SUM(B369+B397)</f>
        <v>0</v>
      </c>
      <c r="C429" s="492">
        <f t="shared" ref="C429:F430" si="23">C397</f>
        <v>0</v>
      </c>
      <c r="D429" s="493">
        <f t="shared" si="23"/>
        <v>0</v>
      </c>
      <c r="E429" s="493">
        <f t="shared" si="23"/>
        <v>0</v>
      </c>
      <c r="F429" s="493">
        <f t="shared" si="23"/>
        <v>0</v>
      </c>
    </row>
    <row r="430" spans="1:6" ht="15.95" customHeight="1" thickBot="1" x14ac:dyDescent="0.3">
      <c r="A430" s="424" t="s">
        <v>373</v>
      </c>
      <c r="B430" s="494">
        <f>SUM(B369+B398)</f>
        <v>0</v>
      </c>
      <c r="C430" s="492">
        <f t="shared" si="23"/>
        <v>0</v>
      </c>
      <c r="D430" s="493">
        <f t="shared" si="23"/>
        <v>0</v>
      </c>
      <c r="E430" s="493">
        <f t="shared" si="23"/>
        <v>0</v>
      </c>
      <c r="F430" s="493">
        <f t="shared" si="23"/>
        <v>0</v>
      </c>
    </row>
    <row r="431" spans="1:6" ht="15.95" customHeight="1" thickBot="1" x14ac:dyDescent="0.3">
      <c r="A431" s="495" t="s">
        <v>320</v>
      </c>
      <c r="B431" s="485">
        <f t="shared" ref="B431:F434" si="24">SUM(B366+B399)</f>
        <v>12277160</v>
      </c>
      <c r="C431" s="485">
        <f t="shared" si="24"/>
        <v>12415969</v>
      </c>
      <c r="D431" s="436">
        <f t="shared" si="24"/>
        <v>13259381</v>
      </c>
      <c r="E431" s="436">
        <f t="shared" si="24"/>
        <v>13259381</v>
      </c>
      <c r="F431" s="436">
        <f t="shared" si="24"/>
        <v>13359381</v>
      </c>
    </row>
    <row r="432" spans="1:6" ht="15.95" customHeight="1" thickBot="1" x14ac:dyDescent="0.3">
      <c r="A432" s="408" t="s">
        <v>380</v>
      </c>
      <c r="B432" s="496">
        <f t="shared" si="24"/>
        <v>765627</v>
      </c>
      <c r="C432" s="496">
        <f t="shared" si="24"/>
        <v>765627</v>
      </c>
      <c r="D432" s="497">
        <f t="shared" si="24"/>
        <v>1863985</v>
      </c>
      <c r="E432" s="497">
        <f t="shared" si="24"/>
        <v>1863985</v>
      </c>
      <c r="F432" s="497">
        <f t="shared" si="24"/>
        <v>1863985</v>
      </c>
    </row>
    <row r="433" spans="1:6" ht="15.95" customHeight="1" x14ac:dyDescent="0.25">
      <c r="A433" s="408" t="s">
        <v>381</v>
      </c>
      <c r="B433" s="496">
        <f t="shared" si="24"/>
        <v>1058330</v>
      </c>
      <c r="C433" s="496">
        <f t="shared" si="24"/>
        <v>1058330</v>
      </c>
      <c r="D433" s="497">
        <f t="shared" si="24"/>
        <v>0</v>
      </c>
      <c r="E433" s="497">
        <f t="shared" si="24"/>
        <v>0</v>
      </c>
      <c r="F433" s="497">
        <f t="shared" si="24"/>
        <v>0</v>
      </c>
    </row>
    <row r="434" spans="1:6" ht="15.95" customHeight="1" thickBot="1" x14ac:dyDescent="0.3">
      <c r="A434" s="498" t="s">
        <v>323</v>
      </c>
      <c r="B434" s="474">
        <f t="shared" si="24"/>
        <v>0</v>
      </c>
      <c r="C434" s="474">
        <f t="shared" si="24"/>
        <v>0</v>
      </c>
      <c r="D434" s="475">
        <f t="shared" si="24"/>
        <v>0</v>
      </c>
      <c r="E434" s="475">
        <f t="shared" si="24"/>
        <v>0</v>
      </c>
      <c r="F434" s="475">
        <f t="shared" si="24"/>
        <v>0</v>
      </c>
    </row>
    <row r="435" spans="1:6" ht="15.95" customHeight="1" thickBot="1" x14ac:dyDescent="0.3">
      <c r="A435" s="395" t="s">
        <v>324</v>
      </c>
      <c r="B435" s="443">
        <f>B370+B403</f>
        <v>24864273</v>
      </c>
      <c r="C435" s="443">
        <f>C370+C403</f>
        <v>25920629</v>
      </c>
      <c r="D435" s="444">
        <f>D370+D403</f>
        <v>26011032</v>
      </c>
      <c r="E435" s="444">
        <f>E370+E403</f>
        <v>26011032</v>
      </c>
      <c r="F435" s="444">
        <f>F370+F403</f>
        <v>26111032</v>
      </c>
    </row>
    <row r="436" spans="1:6" ht="15.95" customHeight="1" thickBot="1" x14ac:dyDescent="0.3">
      <c r="A436" s="416" t="s">
        <v>382</v>
      </c>
      <c r="B436" s="433">
        <f>SUM(B371+B404)</f>
        <v>32000</v>
      </c>
      <c r="C436" s="433">
        <f>SUM(C371+C404)</f>
        <v>74732</v>
      </c>
      <c r="D436" s="434">
        <f>SUM(D371+D404)</f>
        <v>0</v>
      </c>
      <c r="E436" s="434">
        <f>SUM(E371+E404)</f>
        <v>0</v>
      </c>
      <c r="F436" s="434">
        <f>SUM(F371+F404)</f>
        <v>0</v>
      </c>
    </row>
    <row r="437" spans="1:6" ht="20.100000000000001" customHeight="1" x14ac:dyDescent="0.25"/>
    <row r="438" spans="1:6" ht="21" customHeight="1" x14ac:dyDescent="0.25"/>
    <row r="439" spans="1:6" ht="12.75" customHeight="1" x14ac:dyDescent="0.25"/>
    <row r="440" spans="1:6" ht="12.75" customHeight="1" x14ac:dyDescent="0.25"/>
    <row r="441" spans="1:6" ht="12.75" customHeight="1" x14ac:dyDescent="0.25">
      <c r="A441" s="499"/>
    </row>
    <row r="442" spans="1:6" ht="12.75" customHeight="1" x14ac:dyDescent="0.25"/>
    <row r="443" spans="1:6" ht="12.75" customHeight="1" x14ac:dyDescent="0.25"/>
    <row r="444" spans="1:6" ht="12.75" customHeight="1" x14ac:dyDescent="0.25"/>
    <row r="445" spans="1:6" ht="12.75" customHeight="1" x14ac:dyDescent="0.25"/>
    <row r="446" spans="1:6" ht="12.75" customHeight="1" x14ac:dyDescent="0.25"/>
    <row r="447" spans="1:6" ht="12.75" customHeight="1" x14ac:dyDescent="0.25"/>
    <row r="448" spans="1:6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</sheetData>
  <sheetProtection sheet="1" objects="1" scenarios="1"/>
  <mergeCells count="42">
    <mergeCell ref="B34:F34"/>
    <mergeCell ref="A1:E1"/>
    <mergeCell ref="A2:E2"/>
    <mergeCell ref="B3:F3"/>
    <mergeCell ref="A32:E32"/>
    <mergeCell ref="A33:E33"/>
    <mergeCell ref="B158:F158"/>
    <mergeCell ref="A63:E63"/>
    <mergeCell ref="A64:E64"/>
    <mergeCell ref="B65:F65"/>
    <mergeCell ref="A94:E94"/>
    <mergeCell ref="A95:E95"/>
    <mergeCell ref="B96:F96"/>
    <mergeCell ref="A125:E125"/>
    <mergeCell ref="A126:E126"/>
    <mergeCell ref="B127:F127"/>
    <mergeCell ref="A156:E156"/>
    <mergeCell ref="A157:E157"/>
    <mergeCell ref="B282:F282"/>
    <mergeCell ref="A187:E187"/>
    <mergeCell ref="A188:E188"/>
    <mergeCell ref="B189:F189"/>
    <mergeCell ref="A218:E218"/>
    <mergeCell ref="A219:E219"/>
    <mergeCell ref="B220:F220"/>
    <mergeCell ref="A249:E249"/>
    <mergeCell ref="A250:E250"/>
    <mergeCell ref="B251:F251"/>
    <mergeCell ref="A280:E280"/>
    <mergeCell ref="A281:E281"/>
    <mergeCell ref="B407:F407"/>
    <mergeCell ref="A311:E311"/>
    <mergeCell ref="A312:E312"/>
    <mergeCell ref="B313:F313"/>
    <mergeCell ref="A342:E342"/>
    <mergeCell ref="A343:E343"/>
    <mergeCell ref="B344:F344"/>
    <mergeCell ref="A373:E373"/>
    <mergeCell ref="A374:E374"/>
    <mergeCell ref="B375:F375"/>
    <mergeCell ref="A405:E405"/>
    <mergeCell ref="A406:E406"/>
  </mergeCells>
  <pageMargins left="0.70866141732283472" right="0.51181102362204722" top="0.55118110236220474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G30" sqref="G30"/>
    </sheetView>
  </sheetViews>
  <sheetFormatPr defaultColWidth="9.140625" defaultRowHeight="12.75" x14ac:dyDescent="0.2"/>
  <cols>
    <col min="1" max="1" width="1.85546875" style="181" customWidth="1"/>
    <col min="2" max="2" width="48.140625" style="181" customWidth="1"/>
    <col min="3" max="7" width="15.7109375" style="181" customWidth="1"/>
    <col min="8" max="8" width="14.5703125" style="181" bestFit="1" customWidth="1"/>
    <col min="9" max="16384" width="9.140625" style="181"/>
  </cols>
  <sheetData>
    <row r="1" spans="1:8" ht="23.25" x14ac:dyDescent="0.35">
      <c r="A1" s="615" t="s">
        <v>262</v>
      </c>
      <c r="B1" s="615"/>
      <c r="C1" s="615"/>
      <c r="D1" s="615"/>
      <c r="E1" s="615"/>
      <c r="F1" s="615"/>
      <c r="G1" s="615"/>
    </row>
    <row r="2" spans="1:8" ht="23.25" x14ac:dyDescent="0.35">
      <c r="A2" s="616" t="s">
        <v>263</v>
      </c>
      <c r="B2" s="616"/>
      <c r="C2" s="616"/>
      <c r="D2" s="616"/>
      <c r="E2" s="616"/>
      <c r="F2" s="616"/>
      <c r="G2" s="616"/>
    </row>
    <row r="3" spans="1:8" ht="23.25" x14ac:dyDescent="0.35">
      <c r="A3" s="615" t="s">
        <v>289</v>
      </c>
      <c r="B3" s="615"/>
      <c r="C3" s="615"/>
      <c r="D3" s="615"/>
      <c r="E3" s="615"/>
      <c r="F3" s="615"/>
      <c r="G3" s="615"/>
    </row>
    <row r="4" spans="1:8" ht="23.25" x14ac:dyDescent="0.35">
      <c r="A4" s="182"/>
      <c r="B4" s="182"/>
      <c r="C4" s="182"/>
      <c r="D4" s="182"/>
      <c r="E4" s="182"/>
      <c r="F4" s="182"/>
      <c r="G4" s="182"/>
    </row>
    <row r="5" spans="1:8" ht="16.899999999999999" customHeight="1" x14ac:dyDescent="0.2">
      <c r="B5" s="183"/>
      <c r="C5" s="183"/>
      <c r="G5" s="184" t="s">
        <v>264</v>
      </c>
    </row>
    <row r="6" spans="1:8" ht="19.149999999999999" customHeight="1" thickBot="1" x14ac:dyDescent="0.25">
      <c r="B6" s="183"/>
      <c r="C6" s="183"/>
      <c r="D6" s="185"/>
      <c r="E6" s="185"/>
      <c r="F6" s="185"/>
      <c r="G6" s="185" t="s">
        <v>265</v>
      </c>
    </row>
    <row r="7" spans="1:8" s="189" customFormat="1" ht="48.75" customHeight="1" thickBot="1" x14ac:dyDescent="0.3">
      <c r="A7" s="617" t="s">
        <v>0</v>
      </c>
      <c r="B7" s="618"/>
      <c r="C7" s="186" t="s">
        <v>285</v>
      </c>
      <c r="D7" s="187" t="s">
        <v>286</v>
      </c>
      <c r="E7" s="188" t="s">
        <v>287</v>
      </c>
      <c r="F7" s="188" t="s">
        <v>266</v>
      </c>
      <c r="G7" s="188" t="s">
        <v>288</v>
      </c>
    </row>
    <row r="8" spans="1:8" s="189" customFormat="1" ht="16.149999999999999" customHeight="1" x14ac:dyDescent="0.25">
      <c r="A8" s="190"/>
      <c r="B8" s="191"/>
      <c r="C8" s="192"/>
      <c r="D8" s="193"/>
      <c r="E8" s="194"/>
      <c r="F8" s="194"/>
      <c r="G8" s="194"/>
    </row>
    <row r="9" spans="1:8" ht="16.149999999999999" customHeight="1" x14ac:dyDescent="0.2">
      <c r="A9" s="195"/>
      <c r="B9" s="196" t="s">
        <v>267</v>
      </c>
      <c r="C9" s="197"/>
      <c r="D9" s="198"/>
      <c r="E9" s="199"/>
      <c r="F9" s="199"/>
      <c r="G9" s="199"/>
    </row>
    <row r="10" spans="1:8" ht="16.149999999999999" customHeight="1" x14ac:dyDescent="0.2">
      <c r="A10" s="195"/>
      <c r="B10" s="200" t="s">
        <v>268</v>
      </c>
      <c r="C10" s="201"/>
      <c r="D10" s="198"/>
      <c r="E10" s="199"/>
      <c r="F10" s="199"/>
      <c r="G10" s="199"/>
    </row>
    <row r="11" spans="1:8" ht="16.149999999999999" customHeight="1" x14ac:dyDescent="0.2">
      <c r="A11" s="195"/>
      <c r="B11" s="200" t="s">
        <v>269</v>
      </c>
      <c r="C11" s="201">
        <f>SUM(' PRIJMY '!E5)</f>
        <v>44854496</v>
      </c>
      <c r="D11" s="198">
        <f>SUM(' PRIJMY '!F5)</f>
        <v>48241792</v>
      </c>
      <c r="E11" s="199">
        <f>SUM(' PRIJMY '!G5)</f>
        <v>49330642</v>
      </c>
      <c r="F11" s="199">
        <f>' PRIJMY '!H5</f>
        <v>49511554</v>
      </c>
      <c r="G11" s="199">
        <f>' PRIJMY '!I5</f>
        <v>49972859</v>
      </c>
      <c r="H11" s="360"/>
    </row>
    <row r="12" spans="1:8" ht="16.149999999999999" customHeight="1" x14ac:dyDescent="0.2">
      <c r="A12" s="195"/>
      <c r="B12" s="200" t="s">
        <v>270</v>
      </c>
      <c r="C12" s="201">
        <f>SUM(' PRIJMY '!E54)</f>
        <v>1287720</v>
      </c>
      <c r="D12" s="198">
        <f>SUM(' PRIJMY '!F54)</f>
        <v>1297388</v>
      </c>
      <c r="E12" s="199">
        <f>SUM(' PRIJMY '!G54)</f>
        <v>679446</v>
      </c>
      <c r="F12" s="199">
        <f>' PRIJMY '!H54</f>
        <v>52200</v>
      </c>
      <c r="G12" s="199">
        <f>' PRIJMY '!I54</f>
        <v>52200</v>
      </c>
      <c r="H12" s="360"/>
    </row>
    <row r="13" spans="1:8" ht="16.149999999999999" customHeight="1" thickBot="1" x14ac:dyDescent="0.25">
      <c r="A13" s="202"/>
      <c r="B13" s="203" t="s">
        <v>271</v>
      </c>
      <c r="C13" s="204">
        <f>SUM(' PRIJMY '!E60)</f>
        <v>5636765</v>
      </c>
      <c r="D13" s="205">
        <f>SUM(' PRIJMY '!F60)</f>
        <v>9784205</v>
      </c>
      <c r="E13" s="206">
        <f>SUM(' PRIJMY '!G60)</f>
        <v>4097669</v>
      </c>
      <c r="F13" s="206">
        <f>' PRIJMY '!H60</f>
        <v>0</v>
      </c>
      <c r="G13" s="206">
        <f>' PRIJMY '!I60</f>
        <v>0</v>
      </c>
      <c r="H13" s="360"/>
    </row>
    <row r="14" spans="1:8" ht="16.149999999999999" customHeight="1" thickBot="1" x14ac:dyDescent="0.3">
      <c r="A14" s="207"/>
      <c r="B14" s="208" t="s">
        <v>272</v>
      </c>
      <c r="C14" s="209">
        <f t="shared" ref="C14:D14" si="0">SUM(C11:C13)</f>
        <v>51778981</v>
      </c>
      <c r="D14" s="209">
        <f t="shared" si="0"/>
        <v>59323385</v>
      </c>
      <c r="E14" s="209">
        <f>SUM(E11:E13)</f>
        <v>54107757</v>
      </c>
      <c r="F14" s="209">
        <f>SUM(F11:F13)</f>
        <v>49563754</v>
      </c>
      <c r="G14" s="209">
        <f t="shared" ref="G14" si="1">SUM(G11:G13)</f>
        <v>50025059</v>
      </c>
      <c r="H14" s="360"/>
    </row>
    <row r="15" spans="1:8" ht="16.149999999999999" customHeight="1" x14ac:dyDescent="0.25">
      <c r="A15" s="210"/>
      <c r="B15" s="211"/>
      <c r="C15" s="212"/>
      <c r="D15" s="213"/>
      <c r="E15" s="214"/>
      <c r="F15" s="214"/>
      <c r="G15" s="214"/>
      <c r="H15" s="360"/>
    </row>
    <row r="16" spans="1:8" ht="16.149999999999999" customHeight="1" x14ac:dyDescent="0.2">
      <c r="A16" s="195"/>
      <c r="B16" s="215" t="s">
        <v>273</v>
      </c>
      <c r="C16" s="216"/>
      <c r="D16" s="198"/>
      <c r="E16" s="199"/>
      <c r="F16" s="199"/>
      <c r="G16" s="199"/>
      <c r="H16" s="360"/>
    </row>
    <row r="17" spans="1:8" ht="16.149999999999999" customHeight="1" x14ac:dyDescent="0.2">
      <c r="A17" s="195"/>
      <c r="B17" s="217" t="s">
        <v>268</v>
      </c>
      <c r="C17" s="218"/>
      <c r="D17" s="198"/>
      <c r="E17" s="199"/>
      <c r="F17" s="199"/>
      <c r="G17" s="199"/>
      <c r="H17" s="360"/>
    </row>
    <row r="18" spans="1:8" ht="16.149999999999999" customHeight="1" x14ac:dyDescent="0.2">
      <c r="A18" s="195"/>
      <c r="B18" s="200" t="s">
        <v>56</v>
      </c>
      <c r="C18" s="201">
        <f>SUM(' VÝDAJE '!I126)</f>
        <v>43883820</v>
      </c>
      <c r="D18" s="198">
        <f>SUM(' VÝDAJE '!K126)</f>
        <v>47406113</v>
      </c>
      <c r="E18" s="199">
        <f>SUM(' VÝDAJE '!M126)</f>
        <v>47860702</v>
      </c>
      <c r="F18" s="199">
        <f>' VÝDAJE '!O126</f>
        <v>46175218</v>
      </c>
      <c r="G18" s="199">
        <f>' VÝDAJE '!Q126</f>
        <v>46354810</v>
      </c>
      <c r="H18" s="360"/>
    </row>
    <row r="19" spans="1:8" ht="16.149999999999999" customHeight="1" x14ac:dyDescent="0.2">
      <c r="A19" s="195"/>
      <c r="B19" s="200" t="s">
        <v>171</v>
      </c>
      <c r="C19" s="201">
        <f>SUM(' VÝDAJE '!J126)</f>
        <v>6512293</v>
      </c>
      <c r="D19" s="198">
        <f>SUM(' VÝDAJE '!L126)</f>
        <v>10552464</v>
      </c>
      <c r="E19" s="219">
        <f>SUM(' VÝDAJE '!N126)</f>
        <v>5030191</v>
      </c>
      <c r="F19" s="219">
        <f>' VÝDAJE '!P126</f>
        <v>2388000</v>
      </c>
      <c r="G19" s="199">
        <f>' VÝDAJE '!R126</f>
        <v>2745323</v>
      </c>
      <c r="H19" s="360"/>
    </row>
    <row r="20" spans="1:8" ht="16.149999999999999" customHeight="1" thickBot="1" x14ac:dyDescent="0.25">
      <c r="A20" s="202"/>
      <c r="B20" s="220" t="s">
        <v>274</v>
      </c>
      <c r="C20" s="221">
        <f>SUM(' VÝDAJE '!I136:J136)</f>
        <v>1382868</v>
      </c>
      <c r="D20" s="205">
        <f>SUM(' VÝDAJE '!K136:L136)</f>
        <v>1364808</v>
      </c>
      <c r="E20" s="222">
        <f>SUM(' VÝDAJE '!M136:N136)</f>
        <v>1216864</v>
      </c>
      <c r="F20" s="222">
        <v>1000536</v>
      </c>
      <c r="G20" s="222">
        <v>924926</v>
      </c>
      <c r="H20" s="360"/>
    </row>
    <row r="21" spans="1:8" ht="16.149999999999999" customHeight="1" thickBot="1" x14ac:dyDescent="0.3">
      <c r="A21" s="207"/>
      <c r="B21" s="208" t="s">
        <v>275</v>
      </c>
      <c r="C21" s="223">
        <f t="shared" ref="C21" si="2">SUM(C18:C20)</f>
        <v>51778981</v>
      </c>
      <c r="D21" s="209">
        <f t="shared" ref="D21" si="3">SUM(D18:D20)</f>
        <v>59323385</v>
      </c>
      <c r="E21" s="209">
        <f>SUM(E18:E20)</f>
        <v>54107757</v>
      </c>
      <c r="F21" s="209">
        <f>SUM(F18:F20)</f>
        <v>49563754</v>
      </c>
      <c r="G21" s="209">
        <f t="shared" ref="G21" si="4">SUM(G18:G20)</f>
        <v>50025059</v>
      </c>
    </row>
    <row r="22" spans="1:8" ht="16.149999999999999" customHeight="1" thickBot="1" x14ac:dyDescent="0.25">
      <c r="A22" s="224"/>
      <c r="B22" s="225"/>
      <c r="C22" s="226"/>
      <c r="D22" s="227"/>
      <c r="E22" s="227"/>
      <c r="F22" s="227"/>
      <c r="G22" s="227"/>
    </row>
    <row r="23" spans="1:8" ht="16.149999999999999" customHeight="1" thickBot="1" x14ac:dyDescent="0.3">
      <c r="A23" s="228"/>
      <c r="B23" s="229" t="s">
        <v>276</v>
      </c>
      <c r="C23" s="230">
        <f>C11+C12-C18-C19</f>
        <v>-4253897</v>
      </c>
      <c r="D23" s="230">
        <f>D11+D12-D18-D19</f>
        <v>-8419397</v>
      </c>
      <c r="E23" s="230">
        <f t="shared" ref="E23:G23" si="5">E11+E12-E18-E19</f>
        <v>-2880805</v>
      </c>
      <c r="F23" s="230">
        <f t="shared" si="5"/>
        <v>1000536</v>
      </c>
      <c r="G23" s="230">
        <f t="shared" si="5"/>
        <v>924926</v>
      </c>
    </row>
    <row r="24" spans="1:8" ht="16.149999999999999" customHeight="1" thickBot="1" x14ac:dyDescent="0.25">
      <c r="A24" s="231"/>
      <c r="B24" s="232" t="s">
        <v>277</v>
      </c>
      <c r="C24" s="233">
        <f>SUM(C14-C21)</f>
        <v>0</v>
      </c>
      <c r="D24" s="233">
        <f>SUM(D14-D21)</f>
        <v>0</v>
      </c>
      <c r="E24" s="233">
        <f t="shared" ref="E24:G24" si="6">SUM(E14-E21)</f>
        <v>0</v>
      </c>
      <c r="F24" s="233">
        <f t="shared" si="6"/>
        <v>0</v>
      </c>
      <c r="G24" s="233">
        <f t="shared" si="6"/>
        <v>0</v>
      </c>
    </row>
    <row r="25" spans="1:8" x14ac:dyDescent="0.2">
      <c r="B25" s="234"/>
      <c r="C25" s="234"/>
    </row>
    <row r="34" spans="8:8" x14ac:dyDescent="0.2">
      <c r="H34" s="361"/>
    </row>
  </sheetData>
  <sheetProtection sheet="1" objects="1" scenarios="1"/>
  <mergeCells count="4">
    <mergeCell ref="A1:G1"/>
    <mergeCell ref="A2:G2"/>
    <mergeCell ref="A3:G3"/>
    <mergeCell ref="A7:B7"/>
  </mergeCells>
  <pageMargins left="0.70866141732283472" right="0.70866141732283472" top="0.9448818897637796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 PRIJMY </vt:lpstr>
      <vt:lpstr> VÝDAJE </vt:lpstr>
      <vt:lpstr>PODNIKY </vt:lpstr>
      <vt:lpstr>RO školstva </vt:lpstr>
      <vt:lpstr>Bilancia</vt:lpstr>
      <vt:lpstr>' PRIJMY '!Oblasť_tlače</vt:lpstr>
      <vt:lpstr>' VÝDAJE '!Oblasť_tlače</vt:lpstr>
      <vt:lpstr>Bilancia!Oblasť_tlače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Orságová Ľubica</dc:creator>
  <cp:lastModifiedBy>Turan Mário</cp:lastModifiedBy>
  <cp:lastPrinted>2021-11-18T18:48:00Z</cp:lastPrinted>
  <dcterms:created xsi:type="dcterms:W3CDTF">2020-09-21T11:33:49Z</dcterms:created>
  <dcterms:modified xsi:type="dcterms:W3CDTF">2021-12-06T10:00:15Z</dcterms:modified>
</cp:coreProperties>
</file>