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6945" yWindow="105" windowWidth="11385" windowHeight="7560" activeTab="4"/>
  </bookViews>
  <sheets>
    <sheet name=" PRIJMY 2023-25" sheetId="74" r:id="rId1"/>
    <sheet name=" VÝDAJE2023-25" sheetId="75" r:id="rId2"/>
    <sheet name="PODNIKY 2023-25" sheetId="76" r:id="rId3"/>
    <sheet name="ZŠ 2023-25" sheetId="78" r:id="rId4"/>
    <sheet name="Bilancia23-25" sheetId="77" r:id="rId5"/>
  </sheets>
  <definedNames>
    <definedName name="_xlnm.Print_Area" localSheetId="0">' PRIJMY 2023-25'!$A$1:$I$70</definedName>
    <definedName name="_xlnm.Print_Area" localSheetId="1">' VÝDAJE2023-25'!$A$1:$R$142</definedName>
    <definedName name="_xlnm.Print_Area" localSheetId="4">'Bilancia23-25'!$A$1:$H$25</definedName>
  </definedNames>
  <calcPr calcId="144525"/>
</workbook>
</file>

<file path=xl/calcChain.xml><?xml version="1.0" encoding="utf-8"?>
<calcChain xmlns="http://schemas.openxmlformats.org/spreadsheetml/2006/main">
  <c r="F377" i="78" l="1"/>
  <c r="E377" i="78"/>
  <c r="D377" i="78"/>
  <c r="B377" i="78"/>
  <c r="F376" i="78"/>
  <c r="E376" i="78"/>
  <c r="D376" i="78"/>
  <c r="C376" i="78"/>
  <c r="B376" i="78"/>
  <c r="F375" i="78"/>
  <c r="E375" i="78"/>
  <c r="D375" i="78"/>
  <c r="C375" i="78"/>
  <c r="B375" i="78"/>
  <c r="F374" i="78"/>
  <c r="E374" i="78"/>
  <c r="D374" i="78"/>
  <c r="C374" i="78"/>
  <c r="B374" i="78"/>
  <c r="F372" i="78"/>
  <c r="E372" i="78"/>
  <c r="B372" i="78"/>
  <c r="F371" i="78"/>
  <c r="E371" i="78"/>
  <c r="D371" i="78"/>
  <c r="C371" i="78"/>
  <c r="B371" i="78"/>
  <c r="F370" i="78"/>
  <c r="E370" i="78"/>
  <c r="D370" i="78"/>
  <c r="D372" i="78" s="1"/>
  <c r="C370" i="78"/>
  <c r="C372" i="78" s="1"/>
  <c r="B370" i="78"/>
  <c r="E369" i="78"/>
  <c r="D369" i="78"/>
  <c r="F368" i="78"/>
  <c r="E368" i="78"/>
  <c r="E373" i="78" s="1"/>
  <c r="D368" i="78"/>
  <c r="C368" i="78"/>
  <c r="B368" i="78"/>
  <c r="F367" i="78"/>
  <c r="F369" i="78" s="1"/>
  <c r="E367" i="78"/>
  <c r="D367" i="78"/>
  <c r="C367" i="78"/>
  <c r="C369" i="78" s="1"/>
  <c r="B367" i="78"/>
  <c r="B373" i="78" s="1"/>
  <c r="D366" i="78"/>
  <c r="C366" i="78"/>
  <c r="F365" i="78"/>
  <c r="E365" i="78"/>
  <c r="D365" i="78"/>
  <c r="C365" i="78"/>
  <c r="B365" i="78"/>
  <c r="F364" i="78"/>
  <c r="F366" i="78" s="1"/>
  <c r="E364" i="78"/>
  <c r="E366" i="78" s="1"/>
  <c r="D364" i="78"/>
  <c r="C364" i="78"/>
  <c r="B364" i="78"/>
  <c r="B366" i="78" s="1"/>
  <c r="F363" i="78"/>
  <c r="E363" i="78"/>
  <c r="D363" i="78"/>
  <c r="B363" i="78"/>
  <c r="F362" i="78"/>
  <c r="E362" i="78"/>
  <c r="D362" i="78"/>
  <c r="C362" i="78"/>
  <c r="B362" i="78"/>
  <c r="E361" i="78"/>
  <c r="E358" i="78" s="1"/>
  <c r="D361" i="78"/>
  <c r="F360" i="78"/>
  <c r="E360" i="78"/>
  <c r="D360" i="78"/>
  <c r="B360" i="78"/>
  <c r="F359" i="78"/>
  <c r="F361" i="78" s="1"/>
  <c r="E359" i="78"/>
  <c r="D359" i="78"/>
  <c r="C359" i="78"/>
  <c r="C361" i="78" s="1"/>
  <c r="B359" i="78"/>
  <c r="B361" i="78" s="1"/>
  <c r="B358" i="78" s="1"/>
  <c r="F356" i="78"/>
  <c r="E356" i="78"/>
  <c r="D356" i="78"/>
  <c r="C356" i="78"/>
  <c r="B356" i="78"/>
  <c r="F355" i="78"/>
  <c r="E355" i="78"/>
  <c r="D355" i="78"/>
  <c r="C355" i="78"/>
  <c r="B355" i="78"/>
  <c r="F354" i="78"/>
  <c r="E354" i="78"/>
  <c r="D354" i="78"/>
  <c r="C354" i="78"/>
  <c r="B354" i="78"/>
  <c r="F353" i="78"/>
  <c r="E353" i="78"/>
  <c r="D353" i="78"/>
  <c r="C353" i="78"/>
  <c r="B353" i="78"/>
  <c r="F352" i="78"/>
  <c r="F357" i="78" s="1"/>
  <c r="C352" i="78"/>
  <c r="C357" i="78" s="1"/>
  <c r="B352" i="78"/>
  <c r="B357" i="78" s="1"/>
  <c r="F340" i="78"/>
  <c r="E340" i="78"/>
  <c r="D340" i="78"/>
  <c r="C340" i="78"/>
  <c r="B340" i="78"/>
  <c r="F335" i="78"/>
  <c r="E335" i="78"/>
  <c r="D335" i="78"/>
  <c r="C335" i="78"/>
  <c r="B335" i="78"/>
  <c r="C332" i="78"/>
  <c r="C363" i="78" s="1"/>
  <c r="F330" i="78"/>
  <c r="F327" i="78" s="1"/>
  <c r="E330" i="78"/>
  <c r="E327" i="78" s="1"/>
  <c r="D330" i="78"/>
  <c r="C330" i="78"/>
  <c r="C327" i="78" s="1"/>
  <c r="B330" i="78"/>
  <c r="B327" i="78" s="1"/>
  <c r="D327" i="78"/>
  <c r="F321" i="78"/>
  <c r="E321" i="78"/>
  <c r="D321" i="78"/>
  <c r="C321" i="78"/>
  <c r="B321" i="78"/>
  <c r="F310" i="78"/>
  <c r="E310" i="78"/>
  <c r="D310" i="78"/>
  <c r="C310" i="78"/>
  <c r="B310" i="78"/>
  <c r="F305" i="78"/>
  <c r="E305" i="78"/>
  <c r="D305" i="78"/>
  <c r="C305" i="78"/>
  <c r="B305" i="78"/>
  <c r="F300" i="78"/>
  <c r="E300" i="78"/>
  <c r="D300" i="78"/>
  <c r="D297" i="78" s="1"/>
  <c r="C300" i="78"/>
  <c r="C297" i="78" s="1"/>
  <c r="B300" i="78"/>
  <c r="C299" i="78"/>
  <c r="F297" i="78"/>
  <c r="E297" i="78"/>
  <c r="B297" i="78"/>
  <c r="F291" i="78"/>
  <c r="E291" i="78"/>
  <c r="D291" i="78"/>
  <c r="C291" i="78"/>
  <c r="B291" i="78"/>
  <c r="F280" i="78"/>
  <c r="E280" i="78"/>
  <c r="D280" i="78"/>
  <c r="C280" i="78"/>
  <c r="B280" i="78"/>
  <c r="F275" i="78"/>
  <c r="E275" i="78"/>
  <c r="D275" i="78"/>
  <c r="D267" i="78" s="1"/>
  <c r="C275" i="78"/>
  <c r="B275" i="78"/>
  <c r="F270" i="78"/>
  <c r="F267" i="78" s="1"/>
  <c r="E270" i="78"/>
  <c r="E267" i="78" s="1"/>
  <c r="D270" i="78"/>
  <c r="C270" i="78"/>
  <c r="B270" i="78"/>
  <c r="B267" i="78" s="1"/>
  <c r="C267" i="78"/>
  <c r="F261" i="78"/>
  <c r="E261" i="78"/>
  <c r="D261" i="78"/>
  <c r="C261" i="78"/>
  <c r="B261" i="78"/>
  <c r="C254" i="78"/>
  <c r="C377" i="78" s="1"/>
  <c r="F250" i="78"/>
  <c r="E250" i="78"/>
  <c r="D250" i="78"/>
  <c r="C250" i="78"/>
  <c r="B250" i="78"/>
  <c r="F245" i="78"/>
  <c r="E245" i="78"/>
  <c r="D245" i="78"/>
  <c r="C245" i="78"/>
  <c r="B245" i="78"/>
  <c r="F240" i="78"/>
  <c r="E240" i="78"/>
  <c r="D240" i="78"/>
  <c r="D237" i="78" s="1"/>
  <c r="C240" i="78"/>
  <c r="C237" i="78" s="1"/>
  <c r="B240" i="78"/>
  <c r="C239" i="78"/>
  <c r="F237" i="78"/>
  <c r="E237" i="78"/>
  <c r="B237" i="78"/>
  <c r="F231" i="78"/>
  <c r="E231" i="78"/>
  <c r="D231" i="78"/>
  <c r="C231" i="78"/>
  <c r="B231" i="78"/>
  <c r="F218" i="78"/>
  <c r="E218" i="78"/>
  <c r="D218" i="78"/>
  <c r="C218" i="78"/>
  <c r="B218" i="78"/>
  <c r="F213" i="78"/>
  <c r="E213" i="78"/>
  <c r="D213" i="78"/>
  <c r="C213" i="78"/>
  <c r="B213" i="78"/>
  <c r="F208" i="78"/>
  <c r="F205" i="78" s="1"/>
  <c r="E208" i="78"/>
  <c r="E205" i="78" s="1"/>
  <c r="D208" i="78"/>
  <c r="B208" i="78"/>
  <c r="B205" i="78" s="1"/>
  <c r="C207" i="78"/>
  <c r="C208" i="78" s="1"/>
  <c r="C205" i="78" s="1"/>
  <c r="D205" i="78"/>
  <c r="F199" i="78"/>
  <c r="E199" i="78"/>
  <c r="D199" i="78"/>
  <c r="C199" i="78"/>
  <c r="B199" i="78"/>
  <c r="F186" i="78"/>
  <c r="E186" i="78"/>
  <c r="D186" i="78"/>
  <c r="C186" i="78"/>
  <c r="B186" i="78"/>
  <c r="F181" i="78"/>
  <c r="E181" i="78"/>
  <c r="D181" i="78"/>
  <c r="C181" i="78"/>
  <c r="B181" i="78"/>
  <c r="F176" i="78"/>
  <c r="E176" i="78"/>
  <c r="D176" i="78"/>
  <c r="D173" i="78" s="1"/>
  <c r="C176" i="78"/>
  <c r="C173" i="78" s="1"/>
  <c r="B176" i="78"/>
  <c r="C175" i="78"/>
  <c r="F173" i="78"/>
  <c r="E173" i="78"/>
  <c r="B173" i="78"/>
  <c r="F167" i="78"/>
  <c r="E167" i="78"/>
  <c r="D167" i="78"/>
  <c r="C167" i="78"/>
  <c r="B167" i="78"/>
  <c r="F154" i="78"/>
  <c r="E154" i="78"/>
  <c r="D154" i="78"/>
  <c r="C154" i="78"/>
  <c r="B154" i="78"/>
  <c r="F149" i="78"/>
  <c r="E149" i="78"/>
  <c r="D149" i="78"/>
  <c r="C149" i="78"/>
  <c r="B149" i="78"/>
  <c r="F144" i="78"/>
  <c r="F141" i="78" s="1"/>
  <c r="E144" i="78"/>
  <c r="E141" i="78" s="1"/>
  <c r="D144" i="78"/>
  <c r="B144" i="78"/>
  <c r="B141" i="78" s="1"/>
  <c r="C143" i="78"/>
  <c r="C144" i="78" s="1"/>
  <c r="C141" i="78" s="1"/>
  <c r="D141" i="78"/>
  <c r="F136" i="78"/>
  <c r="E136" i="78"/>
  <c r="E135" i="78" s="1"/>
  <c r="D136" i="78"/>
  <c r="D352" i="78" s="1"/>
  <c r="D357" i="78" s="1"/>
  <c r="F135" i="78"/>
  <c r="D135" i="78"/>
  <c r="C135" i="78"/>
  <c r="B135" i="78"/>
  <c r="F122" i="78"/>
  <c r="E122" i="78"/>
  <c r="D122" i="78"/>
  <c r="C122" i="78"/>
  <c r="B122" i="78"/>
  <c r="F117" i="78"/>
  <c r="E117" i="78"/>
  <c r="D117" i="78"/>
  <c r="C117" i="78"/>
  <c r="B117" i="78"/>
  <c r="F112" i="78"/>
  <c r="F109" i="78" s="1"/>
  <c r="E112" i="78"/>
  <c r="D112" i="78"/>
  <c r="C112" i="78"/>
  <c r="C109" i="78" s="1"/>
  <c r="B112" i="78"/>
  <c r="B109" i="78" s="1"/>
  <c r="C111" i="78"/>
  <c r="E109" i="78"/>
  <c r="D109" i="78"/>
  <c r="F103" i="78"/>
  <c r="E103" i="78"/>
  <c r="D103" i="78"/>
  <c r="C103" i="78"/>
  <c r="B103" i="78"/>
  <c r="F90" i="78"/>
  <c r="F77" i="78" s="1"/>
  <c r="E90" i="78"/>
  <c r="D90" i="78"/>
  <c r="C90" i="78"/>
  <c r="B90" i="78"/>
  <c r="F85" i="78"/>
  <c r="E85" i="78"/>
  <c r="D85" i="78"/>
  <c r="C85" i="78"/>
  <c r="C77" i="78" s="1"/>
  <c r="B85" i="78"/>
  <c r="F80" i="78"/>
  <c r="E80" i="78"/>
  <c r="D80" i="78"/>
  <c r="D77" i="78" s="1"/>
  <c r="C80" i="78"/>
  <c r="B80" i="78"/>
  <c r="E77" i="78"/>
  <c r="B77" i="78"/>
  <c r="F71" i="78"/>
  <c r="E71" i="78"/>
  <c r="D71" i="78"/>
  <c r="C71" i="78"/>
  <c r="B71" i="78"/>
  <c r="F58" i="78"/>
  <c r="E58" i="78"/>
  <c r="D58" i="78"/>
  <c r="C58" i="78"/>
  <c r="B58" i="78"/>
  <c r="F53" i="78"/>
  <c r="E53" i="78"/>
  <c r="D53" i="78"/>
  <c r="C53" i="78"/>
  <c r="B53" i="78"/>
  <c r="F48" i="78"/>
  <c r="F45" i="78" s="1"/>
  <c r="E48" i="78"/>
  <c r="E45" i="78" s="1"/>
  <c r="D48" i="78"/>
  <c r="B48" i="78"/>
  <c r="B45" i="78" s="1"/>
  <c r="C47" i="78"/>
  <c r="C48" i="78" s="1"/>
  <c r="C45" i="78" s="1"/>
  <c r="D45" i="78"/>
  <c r="F39" i="78"/>
  <c r="E39" i="78"/>
  <c r="D39" i="78"/>
  <c r="C39" i="78"/>
  <c r="B39" i="78"/>
  <c r="F26" i="78"/>
  <c r="E26" i="78"/>
  <c r="D26" i="78"/>
  <c r="C26" i="78"/>
  <c r="B26" i="78"/>
  <c r="F21" i="78"/>
  <c r="E21" i="78"/>
  <c r="D21" i="78"/>
  <c r="C21" i="78"/>
  <c r="B21" i="78"/>
  <c r="B13" i="78" s="1"/>
  <c r="F16" i="78"/>
  <c r="E16" i="78"/>
  <c r="D16" i="78"/>
  <c r="D13" i="78" s="1"/>
  <c r="C16" i="78"/>
  <c r="C13" i="78" s="1"/>
  <c r="B16" i="78"/>
  <c r="C15" i="78"/>
  <c r="C360" i="78" s="1"/>
  <c r="F13" i="78"/>
  <c r="E13" i="78"/>
  <c r="F7" i="78"/>
  <c r="F351" i="78" s="1"/>
  <c r="E7" i="78"/>
  <c r="D7" i="78"/>
  <c r="D351" i="78" s="1"/>
  <c r="C7" i="78"/>
  <c r="C351" i="78" s="1"/>
  <c r="B7" i="78"/>
  <c r="B351" i="78" s="1"/>
  <c r="C358" i="78" l="1"/>
  <c r="E351" i="78"/>
  <c r="F358" i="78"/>
  <c r="C373" i="78"/>
  <c r="E352" i="78"/>
  <c r="E357" i="78" s="1"/>
  <c r="D373" i="78"/>
  <c r="D358" i="78" s="1"/>
  <c r="B369" i="78"/>
  <c r="F373" i="78"/>
  <c r="Q134" i="75" l="1"/>
  <c r="Q140" i="75" s="1"/>
  <c r="O134" i="75"/>
  <c r="O140" i="75" s="1"/>
  <c r="M134" i="75"/>
  <c r="M140" i="75" s="1"/>
  <c r="K134" i="75"/>
  <c r="K140" i="75" s="1"/>
  <c r="I134" i="75"/>
  <c r="I140" i="75" s="1"/>
  <c r="E87" i="76"/>
  <c r="E20" i="77"/>
  <c r="E19" i="77"/>
  <c r="E18" i="77"/>
  <c r="E21" i="77" s="1"/>
  <c r="E13" i="77"/>
  <c r="E12" i="77"/>
  <c r="E11" i="77"/>
  <c r="G87" i="76"/>
  <c r="G76" i="76" s="1"/>
  <c r="F87" i="76"/>
  <c r="F76" i="76" s="1"/>
  <c r="D87" i="76"/>
  <c r="D76" i="76" s="1"/>
  <c r="C87" i="76"/>
  <c r="C76" i="76" s="1"/>
  <c r="G78" i="76"/>
  <c r="F78" i="76"/>
  <c r="E78" i="76"/>
  <c r="D78" i="76"/>
  <c r="C78" i="76"/>
  <c r="G77" i="76"/>
  <c r="F77" i="76"/>
  <c r="E77" i="76"/>
  <c r="D77" i="76"/>
  <c r="C77" i="76"/>
  <c r="G73" i="76"/>
  <c r="F73" i="76"/>
  <c r="E73" i="76"/>
  <c r="D73" i="76"/>
  <c r="C73" i="76"/>
  <c r="E55" i="76"/>
  <c r="E54" i="76"/>
  <c r="E45" i="76"/>
  <c r="E43" i="76" s="1"/>
  <c r="G43" i="76"/>
  <c r="F43" i="76"/>
  <c r="D43" i="76"/>
  <c r="C43" i="76"/>
  <c r="G11" i="76"/>
  <c r="F11" i="76"/>
  <c r="E11" i="76"/>
  <c r="D11" i="76"/>
  <c r="C11" i="76"/>
  <c r="R140" i="75"/>
  <c r="P140" i="75"/>
  <c r="N140" i="75"/>
  <c r="L140" i="75"/>
  <c r="J140" i="75"/>
  <c r="R139" i="75"/>
  <c r="P139" i="75"/>
  <c r="N139" i="75"/>
  <c r="L139" i="75"/>
  <c r="J139" i="75"/>
  <c r="R138" i="75"/>
  <c r="P138" i="75"/>
  <c r="N138" i="75"/>
  <c r="L138" i="75"/>
  <c r="J138" i="75"/>
  <c r="G134" i="75"/>
  <c r="G140" i="75" s="1"/>
  <c r="E134" i="75"/>
  <c r="E140" i="75" s="1"/>
  <c r="R123" i="75"/>
  <c r="Q123" i="75"/>
  <c r="P123" i="75"/>
  <c r="O123" i="75"/>
  <c r="N123" i="75"/>
  <c r="M123" i="75"/>
  <c r="L123" i="75"/>
  <c r="K123" i="75"/>
  <c r="J123" i="75"/>
  <c r="I123" i="75"/>
  <c r="H123" i="75"/>
  <c r="G123" i="75"/>
  <c r="F123" i="75"/>
  <c r="E123" i="75"/>
  <c r="R119" i="75"/>
  <c r="Q119" i="75"/>
  <c r="P119" i="75"/>
  <c r="O119" i="75"/>
  <c r="N119" i="75"/>
  <c r="M119" i="75"/>
  <c r="L119" i="75"/>
  <c r="K119" i="75"/>
  <c r="J119" i="75"/>
  <c r="I119" i="75"/>
  <c r="H119" i="75"/>
  <c r="G119" i="75"/>
  <c r="F119" i="75"/>
  <c r="E119" i="75"/>
  <c r="R103" i="75"/>
  <c r="Q103" i="75"/>
  <c r="P103" i="75"/>
  <c r="O103" i="75"/>
  <c r="L103" i="75"/>
  <c r="K103" i="75"/>
  <c r="J103" i="75"/>
  <c r="I103" i="75"/>
  <c r="H103" i="75"/>
  <c r="G103" i="75"/>
  <c r="F103" i="75"/>
  <c r="E103" i="75"/>
  <c r="R98" i="75"/>
  <c r="Q98" i="75"/>
  <c r="P98" i="75"/>
  <c r="O98" i="75"/>
  <c r="N98" i="75"/>
  <c r="M98" i="75"/>
  <c r="L98" i="75"/>
  <c r="K98" i="75"/>
  <c r="J98" i="75"/>
  <c r="I98" i="75"/>
  <c r="H98" i="75"/>
  <c r="G98" i="75"/>
  <c r="F98" i="75"/>
  <c r="E98" i="75"/>
  <c r="R91" i="75"/>
  <c r="Q91" i="75"/>
  <c r="P91" i="75"/>
  <c r="O91" i="75"/>
  <c r="L91" i="75"/>
  <c r="K91" i="75"/>
  <c r="J91" i="75"/>
  <c r="I91" i="75"/>
  <c r="H91" i="75"/>
  <c r="G91" i="75"/>
  <c r="F91" i="75"/>
  <c r="E91" i="75"/>
  <c r="R72" i="75"/>
  <c r="Q72" i="75"/>
  <c r="P72" i="75"/>
  <c r="O72" i="75"/>
  <c r="L72" i="75"/>
  <c r="K72" i="75"/>
  <c r="J72" i="75"/>
  <c r="I72" i="75"/>
  <c r="H72" i="75"/>
  <c r="G72" i="75"/>
  <c r="F72" i="75"/>
  <c r="E72" i="75"/>
  <c r="M72" i="75"/>
  <c r="R63" i="75"/>
  <c r="Q63" i="75"/>
  <c r="P63" i="75"/>
  <c r="O63" i="75"/>
  <c r="L63" i="75"/>
  <c r="K63" i="75"/>
  <c r="J63" i="75"/>
  <c r="I63" i="75"/>
  <c r="H63" i="75"/>
  <c r="G63" i="75"/>
  <c r="F63" i="75"/>
  <c r="E63" i="75"/>
  <c r="M42" i="75"/>
  <c r="M63" i="75" s="1"/>
  <c r="R34" i="75"/>
  <c r="Q34" i="75"/>
  <c r="P34" i="75"/>
  <c r="O34" i="75"/>
  <c r="L34" i="75"/>
  <c r="K34" i="75"/>
  <c r="J34" i="75"/>
  <c r="I34" i="75"/>
  <c r="H34" i="75"/>
  <c r="G34" i="75"/>
  <c r="F34" i="75"/>
  <c r="E34" i="75"/>
  <c r="R26" i="75"/>
  <c r="Q26" i="75"/>
  <c r="P26" i="75"/>
  <c r="O26" i="75"/>
  <c r="N26" i="75"/>
  <c r="M26" i="75"/>
  <c r="L26" i="75"/>
  <c r="K26" i="75"/>
  <c r="J26" i="75"/>
  <c r="I26" i="75"/>
  <c r="H26" i="75"/>
  <c r="G26" i="75"/>
  <c r="F26" i="75"/>
  <c r="E26" i="75"/>
  <c r="R20" i="75"/>
  <c r="Q20" i="75"/>
  <c r="P20" i="75"/>
  <c r="O20" i="75"/>
  <c r="L20" i="75"/>
  <c r="K20" i="75"/>
  <c r="J20" i="75"/>
  <c r="I20" i="75"/>
  <c r="H20" i="75"/>
  <c r="G20" i="75"/>
  <c r="F20" i="75"/>
  <c r="E20" i="75"/>
  <c r="R16" i="75"/>
  <c r="Q16" i="75"/>
  <c r="Q125" i="75" s="1"/>
  <c r="Q138" i="75" s="1"/>
  <c r="P16" i="75"/>
  <c r="P125" i="75" s="1"/>
  <c r="O139" i="75" s="1"/>
  <c r="O16" i="75"/>
  <c r="O125" i="75" s="1"/>
  <c r="O138" i="75" s="1"/>
  <c r="N16" i="75"/>
  <c r="L16" i="75"/>
  <c r="K16" i="75"/>
  <c r="J16" i="75"/>
  <c r="I16" i="75"/>
  <c r="H16" i="75"/>
  <c r="G16" i="75"/>
  <c r="G125" i="75" s="1"/>
  <c r="G138" i="75" s="1"/>
  <c r="F16" i="75"/>
  <c r="F125" i="75" s="1"/>
  <c r="E139" i="75" s="1"/>
  <c r="E16" i="75"/>
  <c r="I60" i="74"/>
  <c r="H13" i="77" s="1"/>
  <c r="H60" i="74"/>
  <c r="G13" i="77" s="1"/>
  <c r="G60" i="74"/>
  <c r="F13" i="77" s="1"/>
  <c r="F60" i="74"/>
  <c r="D13" i="77" s="1"/>
  <c r="E60" i="74"/>
  <c r="C13" i="77" s="1"/>
  <c r="D60" i="74"/>
  <c r="C60" i="74"/>
  <c r="I54" i="74"/>
  <c r="H12" i="77" s="1"/>
  <c r="H54" i="74"/>
  <c r="G12" i="77" s="1"/>
  <c r="G54" i="74"/>
  <c r="F12" i="77" s="1"/>
  <c r="F54" i="74"/>
  <c r="D12" i="77" s="1"/>
  <c r="E54" i="74"/>
  <c r="C12" i="77" s="1"/>
  <c r="D54" i="74"/>
  <c r="C54" i="74"/>
  <c r="I50" i="74"/>
  <c r="H50" i="74"/>
  <c r="G50" i="74"/>
  <c r="F50" i="74"/>
  <c r="E50" i="74"/>
  <c r="D50" i="74"/>
  <c r="C50" i="74"/>
  <c r="I46" i="74"/>
  <c r="H46" i="74"/>
  <c r="G46" i="74"/>
  <c r="I30" i="74"/>
  <c r="I29" i="74" s="1"/>
  <c r="H30" i="74"/>
  <c r="H29" i="74" s="1"/>
  <c r="G30" i="74"/>
  <c r="G29" i="74" s="1"/>
  <c r="F30" i="74"/>
  <c r="F29" i="74" s="1"/>
  <c r="E30" i="74"/>
  <c r="E29" i="74" s="1"/>
  <c r="D30" i="74"/>
  <c r="C30" i="74"/>
  <c r="C29" i="74" s="1"/>
  <c r="D29" i="74"/>
  <c r="G22" i="74"/>
  <c r="I17" i="74"/>
  <c r="H17" i="74"/>
  <c r="F17" i="74"/>
  <c r="E17" i="74"/>
  <c r="D17" i="74"/>
  <c r="C17" i="74"/>
  <c r="I6" i="74"/>
  <c r="H6" i="74"/>
  <c r="G6" i="74"/>
  <c r="F6" i="74"/>
  <c r="E6" i="74"/>
  <c r="D6" i="74"/>
  <c r="D5" i="74" s="1"/>
  <c r="D69" i="74" s="1"/>
  <c r="C6" i="74"/>
  <c r="F72" i="76" l="1"/>
  <c r="D72" i="76"/>
  <c r="C72" i="76"/>
  <c r="E125" i="75"/>
  <c r="E138" i="75" s="1"/>
  <c r="O141" i="75"/>
  <c r="H125" i="75"/>
  <c r="G139" i="75" s="1"/>
  <c r="I125" i="75"/>
  <c r="I138" i="75" s="1"/>
  <c r="R125" i="75"/>
  <c r="Q139" i="75" s="1"/>
  <c r="J125" i="75"/>
  <c r="I139" i="75" s="1"/>
  <c r="K125" i="75"/>
  <c r="K138" i="75" s="1"/>
  <c r="K141" i="75" s="1"/>
  <c r="L125" i="75"/>
  <c r="K139" i="75" s="1"/>
  <c r="M91" i="75"/>
  <c r="N72" i="75"/>
  <c r="M103" i="75"/>
  <c r="C18" i="77"/>
  <c r="G19" i="77"/>
  <c r="E23" i="77"/>
  <c r="D18" i="77"/>
  <c r="H19" i="77"/>
  <c r="E141" i="75"/>
  <c r="M34" i="75"/>
  <c r="C20" i="77"/>
  <c r="M20" i="75"/>
  <c r="G18" i="77"/>
  <c r="D20" i="77"/>
  <c r="H18" i="77"/>
  <c r="F20" i="77"/>
  <c r="G20" i="77"/>
  <c r="H20" i="77"/>
  <c r="G17" i="74"/>
  <c r="C5" i="74"/>
  <c r="C69" i="74" s="1"/>
  <c r="F5" i="74"/>
  <c r="E5" i="74"/>
  <c r="I5" i="74"/>
  <c r="G72" i="76"/>
  <c r="E76" i="76"/>
  <c r="E72" i="76" s="1"/>
  <c r="E14" i="77"/>
  <c r="E24" i="77" s="1"/>
  <c r="G141" i="75"/>
  <c r="Q141" i="75"/>
  <c r="N34" i="75"/>
  <c r="N63" i="75"/>
  <c r="N91" i="75"/>
  <c r="N103" i="75"/>
  <c r="N20" i="75"/>
  <c r="M16" i="75"/>
  <c r="G5" i="74"/>
  <c r="H5" i="74"/>
  <c r="I141" i="75" l="1"/>
  <c r="D19" i="77"/>
  <c r="C19" i="77"/>
  <c r="H21" i="77"/>
  <c r="G21" i="77"/>
  <c r="D21" i="77"/>
  <c r="C21" i="77"/>
  <c r="M125" i="75"/>
  <c r="M138" i="75" s="1"/>
  <c r="N125" i="75"/>
  <c r="H69" i="74"/>
  <c r="G11" i="77"/>
  <c r="G69" i="74"/>
  <c r="F11" i="77"/>
  <c r="E69" i="74"/>
  <c r="C11" i="77"/>
  <c r="I69" i="74"/>
  <c r="H11" i="77"/>
  <c r="F69" i="74"/>
  <c r="D11" i="77"/>
  <c r="F18" i="77" l="1"/>
  <c r="M139" i="75"/>
  <c r="M141" i="75" s="1"/>
  <c r="F19" i="77"/>
  <c r="H14" i="77"/>
  <c r="H24" i="77" s="1"/>
  <c r="H23" i="77"/>
  <c r="C14" i="77"/>
  <c r="C24" i="77" s="1"/>
  <c r="C23" i="77"/>
  <c r="F14" i="77"/>
  <c r="D14" i="77"/>
  <c r="D24" i="77" s="1"/>
  <c r="D23" i="77"/>
  <c r="G23" i="77"/>
  <c r="G14" i="77"/>
  <c r="G24" i="77" s="1"/>
  <c r="F23" i="77" l="1"/>
  <c r="F21" i="77"/>
  <c r="F24" i="77"/>
</calcChain>
</file>

<file path=xl/sharedStrings.xml><?xml version="1.0" encoding="utf-8"?>
<sst xmlns="http://schemas.openxmlformats.org/spreadsheetml/2006/main" count="921" uniqueCount="361">
  <si>
    <t>U k a z o v a t e ľ</t>
  </si>
  <si>
    <t>BEŽNÉ  PRÍJMY:</t>
  </si>
  <si>
    <t>Miestne dane</t>
  </si>
  <si>
    <t xml:space="preserve"> - za psa</t>
  </si>
  <si>
    <t xml:space="preserve"> - za užívanie verejného priestranstva </t>
  </si>
  <si>
    <t xml:space="preserve">   z toho za vyhradené parkovanie</t>
  </si>
  <si>
    <t xml:space="preserve"> - za nevýherné hracie prístroje </t>
  </si>
  <si>
    <t xml:space="preserve"> - za predajné automaty </t>
  </si>
  <si>
    <t>Podiel na výnose dane z príjmov fyzických osôb</t>
  </si>
  <si>
    <t>Podiel na dani z nehnuteľností</t>
  </si>
  <si>
    <t>Podiel na poplatku za komunálny odpad</t>
  </si>
  <si>
    <t>Príjmy z prenájmu majetku - pozemky</t>
  </si>
  <si>
    <t>Príjmy z prenájmu majetku - Veolia Energia Slovensko</t>
  </si>
  <si>
    <t>Príjmy z prenájmu majetku - budovy MČ</t>
  </si>
  <si>
    <t>Príjmy z prenájmu - byty</t>
  </si>
  <si>
    <t>Príjmy z prenájmu - nebytové priestory, garáže, objekty</t>
  </si>
  <si>
    <t>Administratívne poplatky</t>
  </si>
  <si>
    <t>Úroky</t>
  </si>
  <si>
    <t xml:space="preserve">Ostatné nedaňové príjmy </t>
  </si>
  <si>
    <t>Príjmy materských škôl</t>
  </si>
  <si>
    <t>Dotácie zo štátneho rozpočtu</t>
  </si>
  <si>
    <t xml:space="preserve"> v tom:    školstvo</t>
  </si>
  <si>
    <t xml:space="preserve">              sociálna starostlivosť - činnosť ZOS</t>
  </si>
  <si>
    <t xml:space="preserve">              zariad. núdzového bývania</t>
  </si>
  <si>
    <t xml:space="preserve">              štátne sociálne dávky</t>
  </si>
  <si>
    <t xml:space="preserve">              stavebný poriadok</t>
  </si>
  <si>
    <t xml:space="preserve">              špeciálny stavebný úrad</t>
  </si>
  <si>
    <t xml:space="preserve">              matrika</t>
  </si>
  <si>
    <t xml:space="preserve">              štátny fond rozvoja bývania</t>
  </si>
  <si>
    <t xml:space="preserve">              školský úrad</t>
  </si>
  <si>
    <t xml:space="preserve">              ohlasovňa pobytu</t>
  </si>
  <si>
    <t xml:space="preserve">              ochrana prírody a krajiny</t>
  </si>
  <si>
    <t>Granty, sponzorské dary</t>
  </si>
  <si>
    <t>Dotácie - prostriedky EU a ŠR na projekty, voľby, sčít.ľudu</t>
  </si>
  <si>
    <t>Príjmy rozpočtových organizácií</t>
  </si>
  <si>
    <t xml:space="preserve">Príjmy organizácií školstva </t>
  </si>
  <si>
    <t>v tom príjmy z poplatkov za stravovanie</t>
  </si>
  <si>
    <t>Príjmy ostatných rozpočtových organizácií</t>
  </si>
  <si>
    <t>KAPITÁLOVÉ  PRÍJMY:</t>
  </si>
  <si>
    <t>Príjmy z  predaja majetku</t>
  </si>
  <si>
    <t xml:space="preserve"> - z predaja pozemkov</t>
  </si>
  <si>
    <t xml:space="preserve"> - z predaja bytov, nebyt. priest., objektov</t>
  </si>
  <si>
    <t xml:space="preserve"> - z predaja nehnuteľného majetku hl. mesta</t>
  </si>
  <si>
    <t>Kapitálové transfery</t>
  </si>
  <si>
    <t>FINANČNÉ OPERÁCIE:</t>
  </si>
  <si>
    <t>Prostriedky prevedené</t>
  </si>
  <si>
    <t xml:space="preserve"> - z Fondu rozvoja bývania</t>
  </si>
  <si>
    <t xml:space="preserve"> - z Konta zelene</t>
  </si>
  <si>
    <t xml:space="preserve"> - z Rezervného fondu</t>
  </si>
  <si>
    <t xml:space="preserve"> - zo zostatku dotácií z predchádzajúcich rokov</t>
  </si>
  <si>
    <t>PRÍJMY  SPOLU</t>
  </si>
  <si>
    <t>Číslo programu</t>
  </si>
  <si>
    <t xml:space="preserve">Názov </t>
  </si>
  <si>
    <t>Bežné výdavky</t>
  </si>
  <si>
    <t>Kapit. výd.</t>
  </si>
  <si>
    <t>1</t>
  </si>
  <si>
    <t>Rozhodovanie, manažment a kontrola</t>
  </si>
  <si>
    <t>Výkon funkcie poslancov</t>
  </si>
  <si>
    <t>Manažment</t>
  </si>
  <si>
    <t>Výkon funkcie starostu</t>
  </si>
  <si>
    <t>2</t>
  </si>
  <si>
    <t>Výkon funkcie zástupcov starostu</t>
  </si>
  <si>
    <t>3</t>
  </si>
  <si>
    <t>Výkon funkcie prednostu</t>
  </si>
  <si>
    <t>Výkon funkcie miestneho kontrolóra</t>
  </si>
  <si>
    <t>Stratégia a riadenie projektov</t>
  </si>
  <si>
    <t>Podpora neziskových organizácií</t>
  </si>
  <si>
    <t>Program č. 1 spolu</t>
  </si>
  <si>
    <t>Moderný miestny úrad</t>
  </si>
  <si>
    <t>Zabezpeč. chodu informačného systému</t>
  </si>
  <si>
    <t>Úrad ako podpora</t>
  </si>
  <si>
    <t>Program č. 2 spolu</t>
  </si>
  <si>
    <t>Služby občanom</t>
  </si>
  <si>
    <t xml:space="preserve">Matrika </t>
  </si>
  <si>
    <t>Ohlasovňa pobytu</t>
  </si>
  <si>
    <t>Sobáše a občianske obrady</t>
  </si>
  <si>
    <t>Propagácia mestskej časti</t>
  </si>
  <si>
    <t>Program č. 3 spolu</t>
  </si>
  <si>
    <t>4</t>
  </si>
  <si>
    <t>Doprava a komunikácie</t>
  </si>
  <si>
    <t>Miestne komunikácie a chodníky</t>
  </si>
  <si>
    <t>Oprava a obnova komunikácií</t>
  </si>
  <si>
    <t>Zabezpeč. vyhradeného parkovania</t>
  </si>
  <si>
    <t>Výst. chodníkov, komunik.a cyklotrás</t>
  </si>
  <si>
    <t>Projekt zjednosmernenia ulíc</t>
  </si>
  <si>
    <t>5</t>
  </si>
  <si>
    <t xml:space="preserve">Parkovanie </t>
  </si>
  <si>
    <t>Program č. 4 spolu</t>
  </si>
  <si>
    <t>Vzdelávanie</t>
  </si>
  <si>
    <t>Predškolské vzdelávanie</t>
  </si>
  <si>
    <t>Materské školy</t>
  </si>
  <si>
    <t>Vzdelávanie v základných školách</t>
  </si>
  <si>
    <t>ZŠ Budatínska</t>
  </si>
  <si>
    <t xml:space="preserve">ZŠ Černyševského </t>
  </si>
  <si>
    <t xml:space="preserve">ZŠ Dudova </t>
  </si>
  <si>
    <t>ZŠ Gessayova</t>
  </si>
  <si>
    <t xml:space="preserve">ZŠ Holíčska </t>
  </si>
  <si>
    <t>6</t>
  </si>
  <si>
    <t xml:space="preserve">ZŠ Lachova </t>
  </si>
  <si>
    <t>7</t>
  </si>
  <si>
    <t>ZŠ Nobelovo nám.</t>
  </si>
  <si>
    <t>8</t>
  </si>
  <si>
    <t xml:space="preserve">ZŠ Pankúchova </t>
  </si>
  <si>
    <t>9</t>
  </si>
  <si>
    <t xml:space="preserve">ZŠ Prokofievova </t>
  </si>
  <si>
    <t>10</t>
  </si>
  <si>
    <t xml:space="preserve">ZŠ Tupolevova </t>
  </si>
  <si>
    <t>11</t>
  </si>
  <si>
    <t xml:space="preserve">ZŠ Turnianska </t>
  </si>
  <si>
    <t xml:space="preserve">Zlepšenie technic. stavu budov </t>
  </si>
  <si>
    <t xml:space="preserve">Projekt Zlepšenie technic. stavu budov </t>
  </si>
  <si>
    <t>Rozvoj kapacít MŠ</t>
  </si>
  <si>
    <t>Riadenie kvality vzdelávania</t>
  </si>
  <si>
    <t>Podpora voľnočasových aktivít v ZŠ</t>
  </si>
  <si>
    <t>Školské stravovanie v ZŠ</t>
  </si>
  <si>
    <t xml:space="preserve">Školský úrad </t>
  </si>
  <si>
    <t>Podujatia žiakov ZŠ a MŠ</t>
  </si>
  <si>
    <t>Program č. 5 spolu</t>
  </si>
  <si>
    <t>Kultúra a šport</t>
  </si>
  <si>
    <t xml:space="preserve">Miestna knižnica Petržalka </t>
  </si>
  <si>
    <t xml:space="preserve">Kultúrne zariadenia Petržalky </t>
  </si>
  <si>
    <t>Kultúrne podujatia</t>
  </si>
  <si>
    <t>Podpora športu</t>
  </si>
  <si>
    <t>Športové podujatia</t>
  </si>
  <si>
    <t>Program č. 6 spolu</t>
  </si>
  <si>
    <t>Životné prostredie</t>
  </si>
  <si>
    <t>Starostlivosť o zeleň</t>
  </si>
  <si>
    <t>Tvorba parkov a zelených plôch</t>
  </si>
  <si>
    <t xml:space="preserve">Projekt Revitalizácie predzáhradiek </t>
  </si>
  <si>
    <t>Výsadba drevín a záhonov</t>
  </si>
  <si>
    <t>Verejné priestranstvá</t>
  </si>
  <si>
    <t>Údržba a čistota verej. priestranstiev</t>
  </si>
  <si>
    <t>Starostlivosť o psov</t>
  </si>
  <si>
    <t>Dotváranie a bud. kontajner. stanovíšť</t>
  </si>
  <si>
    <t>Podpora vodnej záchrannej služby</t>
  </si>
  <si>
    <t>Program č. 7 spolu</t>
  </si>
  <si>
    <t>Územný rozvoj</t>
  </si>
  <si>
    <t>Urbanistické štúdie a územné plány zón</t>
  </si>
  <si>
    <t>Kvalitné a včasné stavebné konanie</t>
  </si>
  <si>
    <t>Stavebný úrad</t>
  </si>
  <si>
    <t>Špeciálny stavebný úrad</t>
  </si>
  <si>
    <t>Štátny fond rozvoja bývania</t>
  </si>
  <si>
    <t>Program č. 8 spolu</t>
  </si>
  <si>
    <t>Nakladanie s majetkom a bývanie</t>
  </si>
  <si>
    <t>Obecné byty</t>
  </si>
  <si>
    <t>Nebytové priestory</t>
  </si>
  <si>
    <t>Obnova a údržba majetku</t>
  </si>
  <si>
    <t>Program č. 9 spolu</t>
  </si>
  <si>
    <t>Sociálna pomoc a sociálne služby</t>
  </si>
  <si>
    <t>Starostlivosť o seniorov</t>
  </si>
  <si>
    <t>Starostlivosť o rodinu a deti</t>
  </si>
  <si>
    <t>Poskytovanie dávok sociálnej pomoci</t>
  </si>
  <si>
    <t>Pochovávanie občanov</t>
  </si>
  <si>
    <t>Prenes.výkon št.správy v soc. oblasti</t>
  </si>
  <si>
    <t>Stredisko sociálnych služieb</t>
  </si>
  <si>
    <t>Zariadenia sociálnych služieb</t>
  </si>
  <si>
    <t>Správa Strediska sociálnych služieb</t>
  </si>
  <si>
    <t xml:space="preserve">Sociálne služby </t>
  </si>
  <si>
    <t>Program č. 10 spolu</t>
  </si>
  <si>
    <t>Bezpečnosť a poriadok</t>
  </si>
  <si>
    <t>Podpora mestskej polície</t>
  </si>
  <si>
    <t>Ochrana obecného majetku</t>
  </si>
  <si>
    <t>Program č. 11 spolu</t>
  </si>
  <si>
    <t>Spolu</t>
  </si>
  <si>
    <t>Výdavkové finančné operácie</t>
  </si>
  <si>
    <t>Splátky finančného prenájmu</t>
  </si>
  <si>
    <t>Sumarizácia výdavkov</t>
  </si>
  <si>
    <t>Kapitálové výdavky</t>
  </si>
  <si>
    <t>Výdavky spolu</t>
  </si>
  <si>
    <t>príspevkovej organizácie mestskej časti -</t>
  </si>
  <si>
    <t>Miestneho podniku verejnoprospešných služieb Petržalka</t>
  </si>
  <si>
    <t>Tab. č. 3                 v EUR</t>
  </si>
  <si>
    <t xml:space="preserve">Transfer z rozpočtu MČ na bežné výdavky                   </t>
  </si>
  <si>
    <t xml:space="preserve">v tom progr.:                  </t>
  </si>
  <si>
    <t xml:space="preserve">            7.1 - starostlivosť o zeleň                  </t>
  </si>
  <si>
    <t xml:space="preserve">           4.1.1 - oprava a údržba komunikácií</t>
  </si>
  <si>
    <t xml:space="preserve">           7.4.1. - údržba a čistova verej. detských ihrísk</t>
  </si>
  <si>
    <t xml:space="preserve">           7.4.2. - ostatná činnosť MP VPS</t>
  </si>
  <si>
    <t xml:space="preserve">           7.3.1. - poplatky za odvoz odpadu</t>
  </si>
  <si>
    <t xml:space="preserve">Transf. z rozpočtu MČ na kapitálové výdavky        </t>
  </si>
  <si>
    <t xml:space="preserve">v tom progr.:              </t>
  </si>
  <si>
    <t xml:space="preserve">            7.1 - starostlivosť o zeleň                 </t>
  </si>
  <si>
    <t xml:space="preserve">            7.4.2. - ostatná činnosť MP VPS</t>
  </si>
  <si>
    <t xml:space="preserve">            4.1.1 - oprava a údržba komunikácií</t>
  </si>
  <si>
    <t xml:space="preserve">            7.4.1. - Údržba a čistota verej. detských ihrísk</t>
  </si>
  <si>
    <t>Kapitálové výdavky z vlast. zdrojov organizácie</t>
  </si>
  <si>
    <t xml:space="preserve">Výsledok hospodárenia                                     </t>
  </si>
  <si>
    <t xml:space="preserve"> mestskej časti Bratislava-Petržalka na úseku kultúry</t>
  </si>
  <si>
    <t>Tab. č. 4                v EUR</t>
  </si>
  <si>
    <t>Kultúrne zariadenia Petržalky</t>
  </si>
  <si>
    <t xml:space="preserve">Transfer z rozpočtu MČ na prevádzku       </t>
  </si>
  <si>
    <t xml:space="preserve">v tom program : </t>
  </si>
  <si>
    <t xml:space="preserve">Granty a transfery z iných zdrojov </t>
  </si>
  <si>
    <t xml:space="preserve">Transf. z rozpočtu MČ na investície - progr. 6.2      </t>
  </si>
  <si>
    <t xml:space="preserve">Bežné výdavky spolu                                                </t>
  </si>
  <si>
    <t xml:space="preserve">- z toho mzdové výdavky                                    </t>
  </si>
  <si>
    <t xml:space="preserve">Kapitálové výdavky                                            </t>
  </si>
  <si>
    <t xml:space="preserve">Príjmy bežné                                                              </t>
  </si>
  <si>
    <t>Miestna knižnica Petržalka</t>
  </si>
  <si>
    <t>Transfer z rozp. MČ na prevádzku - progr. 6.1</t>
  </si>
  <si>
    <t xml:space="preserve">Transfer z rozp. MČ na investície - progr. 6.1       </t>
  </si>
  <si>
    <t>Strediska sociálnych služieb Petržalka</t>
  </si>
  <si>
    <t>Tab. č. 5                 v EUR</t>
  </si>
  <si>
    <t xml:space="preserve">Transfer z rozpočtu MČ na prevádzku    </t>
  </si>
  <si>
    <t xml:space="preserve">Transfer zo ŠR a EÚ na prevádzku </t>
  </si>
  <si>
    <t>Transfer z rozpočtu MČ na investície</t>
  </si>
  <si>
    <t xml:space="preserve">Bežné výdavky                                                 </t>
  </si>
  <si>
    <t xml:space="preserve">- z toho mzdové výdavky                         </t>
  </si>
  <si>
    <t xml:space="preserve"> - z toho dotácia z EÚ a zo ŠR na opatrovateľskú službu</t>
  </si>
  <si>
    <t xml:space="preserve"> bežné výdavky spolu</t>
  </si>
  <si>
    <t>kapitálové výdavky</t>
  </si>
  <si>
    <t>Progr. 10.6.1</t>
  </si>
  <si>
    <t>Zariadenie opatrovateľskej starostlivosti</t>
  </si>
  <si>
    <t xml:space="preserve"> - z toho zo ŠR</t>
  </si>
  <si>
    <t>Opatrovateľská služba</t>
  </si>
  <si>
    <t>bežné výdavky spolu</t>
  </si>
  <si>
    <t xml:space="preserve"> - z toho zo ŠR a EÚ</t>
  </si>
  <si>
    <t>Domov pre rodičov a deti</t>
  </si>
  <si>
    <t xml:space="preserve">Prepravná služba          </t>
  </si>
  <si>
    <t>Vrátené zábezpeky</t>
  </si>
  <si>
    <t>Poplatok za rozvoj</t>
  </si>
  <si>
    <t xml:space="preserve">Prijaté zábezpeky a iné </t>
  </si>
  <si>
    <t>Podnikateľská činnosť</t>
  </si>
  <si>
    <t>Podnikateľská a ostatná činnosť</t>
  </si>
  <si>
    <t>Príjmy z podnikateľskej činnosti</t>
  </si>
  <si>
    <t xml:space="preserve">v tom progr. 10.6.2 - Správa organizácie </t>
  </si>
  <si>
    <t xml:space="preserve">Ostatná činnosť </t>
  </si>
  <si>
    <t xml:space="preserve">Vlastné príjmy </t>
  </si>
  <si>
    <t>Rozvoj športovej infraštruktúry</t>
  </si>
  <si>
    <t>Plaváreň</t>
  </si>
  <si>
    <t>Podpora veľkých športových klubov</t>
  </si>
  <si>
    <t>Podpora organizácií</t>
  </si>
  <si>
    <t xml:space="preserve">Záväzné ukazovatele </t>
  </si>
  <si>
    <t>Záväzné ukazovatele rozpočtových organizácií</t>
  </si>
  <si>
    <t>Záväzné ukazovatele rozpočtovej organizácie</t>
  </si>
  <si>
    <t xml:space="preserve">Dotácie - prostriedky ŠR na covid </t>
  </si>
  <si>
    <t xml:space="preserve">Príjmy bežné                                                         </t>
  </si>
  <si>
    <t xml:space="preserve"> príjmy bežné</t>
  </si>
  <si>
    <t xml:space="preserve">            7.3.1 </t>
  </si>
  <si>
    <t>Požiadavky 2023</t>
  </si>
  <si>
    <t>Návrh rozpočtu príjmov</t>
  </si>
  <si>
    <t xml:space="preserve">      6.2 - činnosť KZP</t>
  </si>
  <si>
    <t xml:space="preserve">      6.3 - Kultúrne podujatia - Seniorfest</t>
  </si>
  <si>
    <t xml:space="preserve">      6.3 - Kultúrne podujatia - Petrž. Vianoč.trhy</t>
  </si>
  <si>
    <t xml:space="preserve">      6.3 - Petržalskí pátrači a Petržalská 5ka</t>
  </si>
  <si>
    <t xml:space="preserve">      6.3 - Podpora detských folklórnch súborov</t>
  </si>
  <si>
    <t>Celková bilancia návrhu rozpočtu príjmov a výdavkov</t>
  </si>
  <si>
    <t>mestskej časti Bratislava-Petržalka</t>
  </si>
  <si>
    <t>Tab. č. 7</t>
  </si>
  <si>
    <t xml:space="preserve"> v EUR              </t>
  </si>
  <si>
    <t>PRÍJMY</t>
  </si>
  <si>
    <t>v tom:</t>
  </si>
  <si>
    <t>Bežné príjmy</t>
  </si>
  <si>
    <t>Kapitálové príjmy</t>
  </si>
  <si>
    <t>Finančné operácie príjmové</t>
  </si>
  <si>
    <t>ROZPOČTOVÉ ZDROJE SPOLU</t>
  </si>
  <si>
    <t>VÝDAVKY</t>
  </si>
  <si>
    <t>Finančné operácie výdavkové</t>
  </si>
  <si>
    <t>ROZPOČTOVÉ VÝDAVKY SPOLU</t>
  </si>
  <si>
    <t>Hospodársky výsledok bez fin. operácií</t>
  </si>
  <si>
    <t>Hospodársky výsledok vrátane fin. operácií</t>
  </si>
  <si>
    <t>Úver, návratná finančná výpomoc zo ŠR</t>
  </si>
  <si>
    <t xml:space="preserve">Skutočnosť  2020 </t>
  </si>
  <si>
    <t>Skutočnosť 2020</t>
  </si>
  <si>
    <t>Výhľad 2024</t>
  </si>
  <si>
    <t>Tab. č. 1/1         v EUR</t>
  </si>
  <si>
    <t>Tab. č. 2/1         v EUR</t>
  </si>
  <si>
    <t>Tab. č. 2/2         v EUR</t>
  </si>
  <si>
    <t>Tab. č. 2/3         v EUR</t>
  </si>
  <si>
    <t>Tab. č. 2/4         v EUR</t>
  </si>
  <si>
    <t>Skutočnosť 2021</t>
  </si>
  <si>
    <t>Rozpočet 2022</t>
  </si>
  <si>
    <t>Očakávaná skutočnosť 2022</t>
  </si>
  <si>
    <t>Návrh 2023</t>
  </si>
  <si>
    <t>mestskej časti Bratislava-Petržalka na roky 2023-25</t>
  </si>
  <si>
    <t>Skutočnosť  2021</t>
  </si>
  <si>
    <t>Výhľad 2025</t>
  </si>
  <si>
    <t xml:space="preserve">- z toho bežné výdavky / neinvestičné náklady                </t>
  </si>
  <si>
    <t xml:space="preserve">Prostriedky min. rokov rozpočtových ogranizácií </t>
  </si>
  <si>
    <t xml:space="preserve">      6.3 - Kult. podujatia - Petrž.ples </t>
  </si>
  <si>
    <t xml:space="preserve">Príjmy bežné                                          </t>
  </si>
  <si>
    <t>Návrh rozpočtu výdavkov mestskej časti Bratislava-Petržalka na roky 2023-25</t>
  </si>
  <si>
    <t>na roky 2023 - 25</t>
  </si>
  <si>
    <t xml:space="preserve">100 Daňové príjmy </t>
  </si>
  <si>
    <t xml:space="preserve">200 Nedaňové príjmy </t>
  </si>
  <si>
    <t xml:space="preserve">300 Granty a transfery </t>
  </si>
  <si>
    <t xml:space="preserve">      6.3 - Kultúrne podujatia - DK, kultúrne leto</t>
  </si>
  <si>
    <t>Schválený rozpočet 2022</t>
  </si>
  <si>
    <t>Splátky úverov a návrat. fin. výpomocí</t>
  </si>
  <si>
    <t>na roky 2023 - 2025</t>
  </si>
  <si>
    <t>Tab. č. 1/2           v EUR</t>
  </si>
  <si>
    <t>Scgválený rozpočet 2022</t>
  </si>
  <si>
    <t xml:space="preserve">             Návrh rozpočtu pre rozpočtové organizácie na úseku školstva na roky 2023-2025 </t>
  </si>
  <si>
    <t>tab.č. 6/1</t>
  </si>
  <si>
    <t>v EUR</t>
  </si>
  <si>
    <t>ZŠ  Budatínska</t>
  </si>
  <si>
    <t>Záväzné ukazovatele</t>
  </si>
  <si>
    <t>Rozpočet</t>
  </si>
  <si>
    <t>Očakávaná skutočnosť</t>
  </si>
  <si>
    <t>návrh</t>
  </si>
  <si>
    <t>výhľad</t>
  </si>
  <si>
    <t xml:space="preserve">výhľad </t>
  </si>
  <si>
    <t>Príjmy spolu</t>
  </si>
  <si>
    <t>v tom príjmy za školský klub detí</t>
  </si>
  <si>
    <t>v tom príjmy za stravné</t>
  </si>
  <si>
    <t>v tom z prenajatých priestorov</t>
  </si>
  <si>
    <t>v tom príspevok na  nákup potravín</t>
  </si>
  <si>
    <t xml:space="preserve">v tom iné </t>
  </si>
  <si>
    <t>Bežné výdavky spolu ŠR + RMČ</t>
  </si>
  <si>
    <t>ZŠ mzdy a odvody ŠR     5.2.1.</t>
  </si>
  <si>
    <t>ZŠ tovary a služby ŠR     5.2.1.</t>
  </si>
  <si>
    <t>Bežné výdavky na PK zo ŠR spolu</t>
  </si>
  <si>
    <t xml:space="preserve">Nenormatívne výdavky zo ŠR </t>
  </si>
  <si>
    <t>Iné výdavky zo ŠR</t>
  </si>
  <si>
    <t>ZŠ mzdy a odvody z RMČ</t>
  </si>
  <si>
    <t>ZŠ tovary a služby z RMČ</t>
  </si>
  <si>
    <t xml:space="preserve">Bežné výdavky na PK z RMČ </t>
  </si>
  <si>
    <t>Školské jedálne - mzdy a odvody     5.6.</t>
  </si>
  <si>
    <t>Školské jedálne- tovary a služby     5.6.</t>
  </si>
  <si>
    <t>Školské kluby detí - mzdy a odvody       5.5.</t>
  </si>
  <si>
    <t>Školské kluby detí - tovary a služby      5.5.</t>
  </si>
  <si>
    <t>Bežné výdavky na OK z RMČ spolu</t>
  </si>
  <si>
    <t>Bežné výdavky na nákup potravín na prípr. jedla</t>
  </si>
  <si>
    <t>Bežné výdavky na nákup potravín zo ŠR</t>
  </si>
  <si>
    <t xml:space="preserve">Bežné výdavky z iných zdrojov </t>
  </si>
  <si>
    <t>tab.č. 6/2</t>
  </si>
  <si>
    <t>ZŠ  Černyševského</t>
  </si>
  <si>
    <t>ZŠ mzdy a odvody ŠR</t>
  </si>
  <si>
    <t>ZŠ tovary a služby ŠR</t>
  </si>
  <si>
    <t xml:space="preserve">Školské jedálne - mzdy a odvody </t>
  </si>
  <si>
    <t>Školské jedálne- tovary a služby</t>
  </si>
  <si>
    <t>Školské kluby detí - mzdy a odvody</t>
  </si>
  <si>
    <t>Školské kluby detí - tovary a služby</t>
  </si>
  <si>
    <t>tab.č. 6/3</t>
  </si>
  <si>
    <t>ZŠ Dudova</t>
  </si>
  <si>
    <t xml:space="preserve"> </t>
  </si>
  <si>
    <t>tab.č. 6/4</t>
  </si>
  <si>
    <t>tab.č. 6/5</t>
  </si>
  <si>
    <t>ZŠ Holíčska</t>
  </si>
  <si>
    <t>Nenormatívne výdavky zo ŠR spolu</t>
  </si>
  <si>
    <t>Bežné výdavky na PK z RMČ</t>
  </si>
  <si>
    <t>tab.č. 6/6</t>
  </si>
  <si>
    <t>ZŠ Lachova</t>
  </si>
  <si>
    <t>tab.č. 6/7</t>
  </si>
  <si>
    <t>Nenormatívne výdavky zo ŠR</t>
  </si>
  <si>
    <t>tab.č. 6/8</t>
  </si>
  <si>
    <t>ZŠ Pankúchova</t>
  </si>
  <si>
    <t>tab.č. 6/9</t>
  </si>
  <si>
    <t>ZŠ Prokofievova</t>
  </si>
  <si>
    <t>tab.č. 6/10</t>
  </si>
  <si>
    <t>ZŠ Tupolevova</t>
  </si>
  <si>
    <t>tab.č. 6/11</t>
  </si>
  <si>
    <t>ZŠ Turnianska</t>
  </si>
  <si>
    <t>tab.č. 6/12</t>
  </si>
  <si>
    <t>ZŠ SPOLU</t>
  </si>
  <si>
    <t>v tom príspevok na  nákup potravín       72f</t>
  </si>
  <si>
    <t>Z TOHO 41  SPOLU</t>
  </si>
  <si>
    <t>Výdavky na PK zo ŠR</t>
  </si>
  <si>
    <t>Školské jedálne-SPOLU</t>
  </si>
  <si>
    <t>Školské kluby detí -SPOLU</t>
  </si>
  <si>
    <t>Kapitálové výdavky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</si>
</sst>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Arial CE"/>
      <charset val="238"/>
    </font>
    <font>
      <sz val="18"/>
      <name val="Arial CE"/>
      <family val="2"/>
      <charset val="238"/>
    </font>
    <font>
      <b/>
      <sz val="18"/>
      <name val="Arial"/>
      <family val="2"/>
      <charset val="238"/>
    </font>
    <font>
      <sz val="12"/>
      <name val="Arial CE"/>
      <charset val="238"/>
    </font>
    <font>
      <sz val="12"/>
      <color rgb="FFFF0000"/>
      <name val="Arial CE"/>
      <charset val="238"/>
    </font>
    <font>
      <sz val="11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  <font>
      <b/>
      <i/>
      <sz val="14"/>
      <name val="Arial CE"/>
      <family val="2"/>
      <charset val="238"/>
    </font>
    <font>
      <b/>
      <i/>
      <sz val="12"/>
      <name val="Arial CE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sz val="11.5"/>
      <name val="Arial CE"/>
      <family val="2"/>
      <charset val="238"/>
    </font>
    <font>
      <sz val="12"/>
      <color theme="1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u/>
      <sz val="16"/>
      <name val="Arial CE"/>
      <family val="2"/>
      <charset val="238"/>
    </font>
    <font>
      <b/>
      <i/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2"/>
      <color rgb="FF00B050"/>
      <name val="Arial"/>
      <family val="2"/>
      <charset val="238"/>
    </font>
    <font>
      <b/>
      <i/>
      <u/>
      <sz val="16"/>
      <name val="Arial CE"/>
      <family val="2"/>
      <charset val="238"/>
    </font>
    <font>
      <b/>
      <i/>
      <sz val="12"/>
      <name val="Arial CE"/>
      <family val="2"/>
      <charset val="238"/>
    </font>
    <font>
      <sz val="11"/>
      <color rgb="FF00B050"/>
      <name val="Arial"/>
      <family val="2"/>
      <charset val="238"/>
    </font>
    <font>
      <b/>
      <sz val="11"/>
      <name val="Arial CE"/>
    </font>
    <font>
      <sz val="10"/>
      <name val="Arial"/>
      <family val="2"/>
      <charset val="238"/>
    </font>
    <font>
      <b/>
      <sz val="18"/>
      <name val="Arial CE"/>
      <family val="2"/>
      <charset val="238"/>
    </font>
    <font>
      <b/>
      <sz val="18"/>
      <name val="Arial CE"/>
      <charset val="238"/>
    </font>
    <font>
      <b/>
      <sz val="10"/>
      <name val="Arial CE"/>
      <charset val="238"/>
    </font>
    <font>
      <sz val="11"/>
      <name val="Arial CE"/>
      <family val="2"/>
      <charset val="238"/>
    </font>
    <font>
      <b/>
      <sz val="10"/>
      <name val="Arial CE"/>
    </font>
    <font>
      <sz val="11"/>
      <name val="Times New Roman"/>
      <family val="1"/>
      <charset val="238"/>
    </font>
    <font>
      <b/>
      <sz val="10.5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name val="Arial CE"/>
      <charset val="238"/>
    </font>
    <font>
      <b/>
      <sz val="11"/>
      <name val="Arial CE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FFF8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9">
    <xf numFmtId="0" fontId="0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31" applyNumberFormat="0" applyFont="0" applyAlignment="0" applyProtection="0"/>
    <xf numFmtId="0" fontId="2" fillId="8" borderId="31" applyNumberFormat="0" applyFont="0" applyAlignment="0" applyProtection="0"/>
    <xf numFmtId="0" fontId="2" fillId="8" borderId="31" applyNumberFormat="0" applyFont="0" applyAlignment="0" applyProtection="0"/>
    <xf numFmtId="0" fontId="2" fillId="8" borderId="31" applyNumberFormat="0" applyFont="0" applyAlignment="0" applyProtection="0"/>
    <xf numFmtId="0" fontId="2" fillId="8" borderId="31" applyNumberFormat="0" applyFont="0" applyAlignment="0" applyProtection="0"/>
    <xf numFmtId="0" fontId="2" fillId="8" borderId="31" applyNumberFormat="0" applyFont="0" applyAlignment="0" applyProtection="0"/>
    <xf numFmtId="0" fontId="34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43" fillId="0" borderId="0"/>
    <xf numFmtId="0" fontId="2" fillId="0" borderId="0"/>
    <xf numFmtId="0" fontId="2" fillId="0" borderId="0"/>
  </cellStyleXfs>
  <cellXfs count="544">
    <xf numFmtId="0" fontId="0" fillId="0" borderId="0" xfId="0"/>
    <xf numFmtId="0" fontId="2" fillId="0" borderId="0" xfId="1"/>
    <xf numFmtId="0" fontId="9" fillId="2" borderId="5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vertical="center"/>
    </xf>
    <xf numFmtId="0" fontId="17" fillId="0" borderId="9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18" fillId="0" borderId="9" xfId="1" applyFont="1" applyFill="1" applyBorder="1" applyAlignment="1">
      <alignment vertical="center"/>
    </xf>
    <xf numFmtId="0" fontId="11" fillId="0" borderId="9" xfId="1" applyFont="1" applyFill="1" applyBorder="1" applyAlignment="1">
      <alignment vertical="center"/>
    </xf>
    <xf numFmtId="0" fontId="2" fillId="0" borderId="0" xfId="1" applyFill="1"/>
    <xf numFmtId="0" fontId="6" fillId="0" borderId="12" xfId="1" applyFont="1" applyFill="1" applyBorder="1" applyAlignment="1">
      <alignment vertical="center"/>
    </xf>
    <xf numFmtId="0" fontId="2" fillId="0" borderId="0" xfId="1" applyBorder="1"/>
    <xf numFmtId="0" fontId="20" fillId="0" borderId="1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6" fillId="0" borderId="9" xfId="2" applyFont="1" applyFill="1" applyBorder="1" applyAlignment="1">
      <alignment vertical="center"/>
    </xf>
    <xf numFmtId="0" fontId="22" fillId="0" borderId="0" xfId="1" applyFont="1"/>
    <xf numFmtId="0" fontId="13" fillId="5" borderId="9" xfId="1" applyFont="1" applyFill="1" applyBorder="1" applyAlignment="1">
      <alignment vertical="center"/>
    </xf>
    <xf numFmtId="0" fontId="18" fillId="0" borderId="14" xfId="2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0" fontId="24" fillId="5" borderId="12" xfId="1" applyFont="1" applyFill="1" applyBorder="1" applyAlignment="1">
      <alignment vertical="center"/>
    </xf>
    <xf numFmtId="0" fontId="8" fillId="0" borderId="0" xfId="5"/>
    <xf numFmtId="0" fontId="16" fillId="9" borderId="2" xfId="53" applyFont="1" applyFill="1" applyBorder="1" applyAlignment="1">
      <alignment horizontal="center" vertical="center" wrapText="1"/>
    </xf>
    <xf numFmtId="0" fontId="16" fillId="9" borderId="38" xfId="53" applyFont="1" applyFill="1" applyBorder="1" applyAlignment="1">
      <alignment horizontal="center" vertical="center" wrapText="1"/>
    </xf>
    <xf numFmtId="49" fontId="15" fillId="10" borderId="34" xfId="5" applyNumberFormat="1" applyFont="1" applyFill="1" applyBorder="1" applyAlignment="1">
      <alignment horizontal="center"/>
    </xf>
    <xf numFmtId="0" fontId="15" fillId="10" borderId="35" xfId="5" applyFont="1" applyFill="1" applyBorder="1" applyAlignment="1">
      <alignment horizontal="center"/>
    </xf>
    <xf numFmtId="49" fontId="15" fillId="10" borderId="21" xfId="5" applyNumberFormat="1" applyFont="1" applyFill="1" applyBorder="1" applyAlignment="1">
      <alignment horizontal="center"/>
    </xf>
    <xf numFmtId="0" fontId="28" fillId="10" borderId="16" xfId="25" applyFont="1" applyFill="1" applyBorder="1"/>
    <xf numFmtId="3" fontId="15" fillId="10" borderId="34" xfId="5" applyNumberFormat="1" applyFont="1" applyFill="1" applyBorder="1" applyAlignment="1">
      <alignment horizontal="right"/>
    </xf>
    <xf numFmtId="3" fontId="15" fillId="10" borderId="21" xfId="5" applyNumberFormat="1" applyFont="1" applyFill="1" applyBorder="1" applyAlignment="1">
      <alignment horizontal="right"/>
    </xf>
    <xf numFmtId="49" fontId="15" fillId="0" borderId="28" xfId="5" applyNumberFormat="1" applyFont="1" applyFill="1" applyBorder="1" applyAlignment="1">
      <alignment horizontal="center"/>
    </xf>
    <xf numFmtId="0" fontId="15" fillId="0" borderId="11" xfId="5" applyFont="1" applyFill="1" applyBorder="1" applyAlignment="1">
      <alignment horizontal="center"/>
    </xf>
    <xf numFmtId="49" fontId="15" fillId="0" borderId="22" xfId="5" applyNumberFormat="1" applyFont="1" applyFill="1" applyBorder="1" applyAlignment="1">
      <alignment horizontal="center"/>
    </xf>
    <xf numFmtId="0" fontId="28" fillId="0" borderId="9" xfId="25" applyFont="1" applyFill="1" applyBorder="1"/>
    <xf numFmtId="0" fontId="8" fillId="0" borderId="0" xfId="5" applyFill="1"/>
    <xf numFmtId="0" fontId="12" fillId="0" borderId="0" xfId="5" applyFont="1" applyFill="1"/>
    <xf numFmtId="49" fontId="12" fillId="6" borderId="28" xfId="5" applyNumberFormat="1" applyFont="1" applyFill="1" applyBorder="1" applyAlignment="1">
      <alignment horizontal="center"/>
    </xf>
    <xf numFmtId="0" fontId="12" fillId="6" borderId="11" xfId="5" applyFont="1" applyFill="1" applyBorder="1" applyAlignment="1">
      <alignment horizontal="center"/>
    </xf>
    <xf numFmtId="49" fontId="12" fillId="6" borderId="22" xfId="5" applyNumberFormat="1" applyFont="1" applyFill="1" applyBorder="1" applyAlignment="1">
      <alignment horizontal="center"/>
    </xf>
    <xf numFmtId="49" fontId="12" fillId="6" borderId="9" xfId="5" applyNumberFormat="1" applyFont="1" applyFill="1" applyBorder="1" applyAlignment="1">
      <alignment horizontal="left"/>
    </xf>
    <xf numFmtId="49" fontId="15" fillId="10" borderId="28" xfId="5" applyNumberFormat="1" applyFont="1" applyFill="1" applyBorder="1" applyAlignment="1">
      <alignment horizontal="center"/>
    </xf>
    <xf numFmtId="0" fontId="15" fillId="10" borderId="11" xfId="5" applyFont="1" applyFill="1" applyBorder="1" applyAlignment="1">
      <alignment horizontal="center"/>
    </xf>
    <xf numFmtId="49" fontId="15" fillId="10" borderId="22" xfId="5" applyNumberFormat="1" applyFont="1" applyFill="1" applyBorder="1" applyAlignment="1">
      <alignment horizontal="center"/>
    </xf>
    <xf numFmtId="0" fontId="28" fillId="10" borderId="9" xfId="25" applyFont="1" applyFill="1" applyBorder="1"/>
    <xf numFmtId="0" fontId="12" fillId="0" borderId="0" xfId="5" applyFont="1"/>
    <xf numFmtId="0" fontId="2" fillId="0" borderId="0" xfId="25"/>
    <xf numFmtId="49" fontId="12" fillId="6" borderId="12" xfId="5" applyNumberFormat="1" applyFont="1" applyFill="1" applyBorder="1" applyAlignment="1">
      <alignment horizontal="left"/>
    </xf>
    <xf numFmtId="49" fontId="12" fillId="0" borderId="0" xfId="5" applyNumberFormat="1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49" fontId="12" fillId="0" borderId="0" xfId="5" applyNumberFormat="1" applyFont="1" applyFill="1" applyBorder="1" applyAlignment="1">
      <alignment horizontal="left"/>
    </xf>
    <xf numFmtId="0" fontId="8" fillId="0" borderId="0" xfId="5" applyFill="1" applyBorder="1"/>
    <xf numFmtId="0" fontId="6" fillId="0" borderId="0" xfId="25" applyFont="1" applyBorder="1" applyAlignment="1">
      <alignment horizontal="right" vertical="center" wrapText="1"/>
    </xf>
    <xf numFmtId="3" fontId="8" fillId="10" borderId="34" xfId="5" applyNumberFormat="1" applyFont="1" applyFill="1" applyBorder="1" applyAlignment="1">
      <alignment horizontal="right"/>
    </xf>
    <xf numFmtId="3" fontId="8" fillId="10" borderId="21" xfId="5" applyNumberFormat="1" applyFont="1" applyFill="1" applyBorder="1" applyAlignment="1">
      <alignment horizontal="right"/>
    </xf>
    <xf numFmtId="49" fontId="28" fillId="0" borderId="9" xfId="5" applyNumberFormat="1" applyFont="1" applyFill="1" applyBorder="1" applyAlignment="1">
      <alignment horizontal="left"/>
    </xf>
    <xf numFmtId="0" fontId="8" fillId="0" borderId="0" xfId="5" applyFont="1"/>
    <xf numFmtId="49" fontId="12" fillId="6" borderId="29" xfId="5" applyNumberFormat="1" applyFont="1" applyFill="1" applyBorder="1" applyAlignment="1">
      <alignment horizontal="center"/>
    </xf>
    <xf numFmtId="0" fontId="12" fillId="6" borderId="30" xfId="5" applyFont="1" applyFill="1" applyBorder="1" applyAlignment="1">
      <alignment horizontal="center"/>
    </xf>
    <xf numFmtId="49" fontId="12" fillId="6" borderId="27" xfId="5" applyNumberFormat="1" applyFont="1" applyFill="1" applyBorder="1" applyAlignment="1">
      <alignment horizontal="center"/>
    </xf>
    <xf numFmtId="49" fontId="12" fillId="0" borderId="1" xfId="5" applyNumberFormat="1" applyFont="1" applyFill="1" applyBorder="1" applyAlignment="1">
      <alignment horizontal="center"/>
    </xf>
    <xf numFmtId="0" fontId="12" fillId="0" borderId="1" xfId="5" applyFont="1" applyFill="1" applyBorder="1" applyAlignment="1">
      <alignment horizontal="center"/>
    </xf>
    <xf numFmtId="49" fontId="12" fillId="0" borderId="1" xfId="5" applyNumberFormat="1" applyFont="1" applyFill="1" applyBorder="1" applyAlignment="1">
      <alignment horizontal="left"/>
    </xf>
    <xf numFmtId="0" fontId="28" fillId="0" borderId="12" xfId="25" applyFont="1" applyFill="1" applyBorder="1"/>
    <xf numFmtId="49" fontId="15" fillId="0" borderId="34" xfId="5" applyNumberFormat="1" applyFont="1" applyFill="1" applyBorder="1" applyAlignment="1">
      <alignment horizontal="center"/>
    </xf>
    <xf numFmtId="0" fontId="15" fillId="0" borderId="35" xfId="5" applyFont="1" applyFill="1" applyBorder="1" applyAlignment="1">
      <alignment horizontal="center"/>
    </xf>
    <xf numFmtId="49" fontId="15" fillId="0" borderId="21" xfId="5" applyNumberFormat="1" applyFont="1" applyFill="1" applyBorder="1" applyAlignment="1">
      <alignment horizontal="center"/>
    </xf>
    <xf numFmtId="0" fontId="28" fillId="0" borderId="16" xfId="25" applyFont="1" applyFill="1" applyBorder="1"/>
    <xf numFmtId="49" fontId="12" fillId="0" borderId="39" xfId="5" applyNumberFormat="1" applyFont="1" applyFill="1" applyBorder="1" applyAlignment="1">
      <alignment horizontal="center"/>
    </xf>
    <xf numFmtId="0" fontId="12" fillId="0" borderId="40" xfId="5" applyFont="1" applyFill="1" applyBorder="1" applyAlignment="1">
      <alignment horizontal="center"/>
    </xf>
    <xf numFmtId="49" fontId="12" fillId="0" borderId="40" xfId="5" applyNumberFormat="1" applyFont="1" applyFill="1" applyBorder="1" applyAlignment="1">
      <alignment horizontal="center"/>
    </xf>
    <xf numFmtId="49" fontId="12" fillId="0" borderId="15" xfId="5" applyNumberFormat="1" applyFont="1" applyFill="1" applyBorder="1" applyAlignment="1">
      <alignment horizontal="left"/>
    </xf>
    <xf numFmtId="3" fontId="8" fillId="0" borderId="0" xfId="5" applyNumberFormat="1" applyFont="1" applyFill="1"/>
    <xf numFmtId="3" fontId="8" fillId="0" borderId="0" xfId="5" applyNumberFormat="1" applyFont="1" applyFill="1" applyBorder="1"/>
    <xf numFmtId="0" fontId="15" fillId="0" borderId="23" xfId="5" applyFont="1" applyFill="1" applyBorder="1" applyAlignment="1"/>
    <xf numFmtId="0" fontId="6" fillId="0" borderId="24" xfId="25" applyFont="1" applyFill="1" applyBorder="1" applyAlignment="1"/>
    <xf numFmtId="0" fontId="19" fillId="0" borderId="24" xfId="25" applyFont="1" applyFill="1" applyBorder="1" applyAlignment="1"/>
    <xf numFmtId="0" fontId="28" fillId="0" borderId="25" xfId="25" applyFont="1" applyFill="1" applyBorder="1" applyAlignment="1"/>
    <xf numFmtId="0" fontId="12" fillId="0" borderId="0" xfId="5" applyFont="1" applyFill="1" applyBorder="1" applyAlignment="1">
      <alignment horizontal="left" indent="2"/>
    </xf>
    <xf numFmtId="3" fontId="16" fillId="0" borderId="0" xfId="25" applyNumberFormat="1" applyFont="1" applyFill="1" applyBorder="1" applyAlignment="1">
      <alignment horizontal="center"/>
    </xf>
    <xf numFmtId="0" fontId="6" fillId="0" borderId="1" xfId="25" applyFont="1" applyBorder="1" applyAlignment="1">
      <alignment horizontal="right" vertical="center" wrapText="1"/>
    </xf>
    <xf numFmtId="0" fontId="9" fillId="2" borderId="5" xfId="25" applyFont="1" applyFill="1" applyBorder="1" applyAlignment="1">
      <alignment horizontal="center" vertical="center" wrapText="1"/>
    </xf>
    <xf numFmtId="0" fontId="10" fillId="2" borderId="5" xfId="25" applyFont="1" applyFill="1" applyBorder="1" applyAlignment="1">
      <alignment horizontal="center" vertical="center" wrapText="1"/>
    </xf>
    <xf numFmtId="0" fontId="17" fillId="0" borderId="8" xfId="25" applyFont="1" applyFill="1" applyBorder="1" applyAlignment="1">
      <alignment vertical="center"/>
    </xf>
    <xf numFmtId="3" fontId="17" fillId="4" borderId="8" xfId="25" applyNumberFormat="1" applyFont="1" applyFill="1" applyBorder="1" applyAlignment="1">
      <alignment horizontal="right"/>
    </xf>
    <xf numFmtId="3" fontId="17" fillId="4" borderId="9" xfId="25" applyNumberFormat="1" applyFont="1" applyFill="1" applyBorder="1" applyAlignment="1">
      <alignment horizontal="right"/>
    </xf>
    <xf numFmtId="0" fontId="22" fillId="0" borderId="0" xfId="25" applyFont="1"/>
    <xf numFmtId="0" fontId="6" fillId="0" borderId="9" xfId="25" applyFont="1" applyFill="1" applyBorder="1" applyAlignment="1">
      <alignment vertical="center"/>
    </xf>
    <xf numFmtId="3" fontId="6" fillId="4" borderId="9" xfId="25" applyNumberFormat="1" applyFont="1" applyFill="1" applyBorder="1" applyAlignment="1">
      <alignment horizontal="right"/>
    </xf>
    <xf numFmtId="3" fontId="6" fillId="4" borderId="14" xfId="25" applyNumberFormat="1" applyFont="1" applyFill="1" applyBorder="1" applyAlignment="1">
      <alignment horizontal="right"/>
    </xf>
    <xf numFmtId="49" fontId="18" fillId="0" borderId="45" xfId="25" applyNumberFormat="1" applyFont="1" applyFill="1" applyBorder="1" applyAlignment="1">
      <alignment vertical="center"/>
    </xf>
    <xf numFmtId="3" fontId="7" fillId="4" borderId="9" xfId="25" applyNumberFormat="1" applyFont="1" applyFill="1" applyBorder="1" applyAlignment="1">
      <alignment horizontal="right"/>
    </xf>
    <xf numFmtId="0" fontId="6" fillId="0" borderId="12" xfId="25" applyFont="1" applyFill="1" applyBorder="1" applyAlignment="1">
      <alignment vertical="center"/>
    </xf>
    <xf numFmtId="3" fontId="6" fillId="4" borderId="12" xfId="25" applyNumberFormat="1" applyFont="1" applyFill="1" applyBorder="1" applyAlignment="1">
      <alignment horizontal="right"/>
    </xf>
    <xf numFmtId="0" fontId="30" fillId="0" borderId="17" xfId="25" applyFont="1" applyFill="1" applyBorder="1" applyAlignment="1">
      <alignment vertical="center"/>
    </xf>
    <xf numFmtId="49" fontId="15" fillId="4" borderId="18" xfId="25" applyNumberFormat="1" applyFont="1" applyFill="1" applyBorder="1" applyAlignment="1">
      <alignment horizontal="center" vertical="center"/>
    </xf>
    <xf numFmtId="0" fontId="11" fillId="0" borderId="44" xfId="25" applyFont="1" applyFill="1" applyBorder="1" applyAlignment="1">
      <alignment vertical="center"/>
    </xf>
    <xf numFmtId="3" fontId="11" fillId="4" borderId="6" xfId="25" applyNumberFormat="1" applyFont="1" applyFill="1" applyBorder="1" applyAlignment="1">
      <alignment horizontal="right"/>
    </xf>
    <xf numFmtId="3" fontId="11" fillId="4" borderId="9" xfId="25" applyNumberFormat="1" applyFont="1" applyFill="1" applyBorder="1" applyAlignment="1">
      <alignment horizontal="right"/>
    </xf>
    <xf numFmtId="3" fontId="11" fillId="4" borderId="8" xfId="25" applyNumberFormat="1" applyFont="1" applyFill="1" applyBorder="1" applyAlignment="1">
      <alignment horizontal="right"/>
    </xf>
    <xf numFmtId="0" fontId="11" fillId="0" borderId="45" xfId="25" applyFont="1" applyFill="1" applyBorder="1" applyAlignment="1">
      <alignment vertical="center"/>
    </xf>
    <xf numFmtId="3" fontId="18" fillId="4" borderId="9" xfId="25" applyNumberFormat="1" applyFont="1" applyFill="1" applyBorder="1" applyAlignment="1">
      <alignment horizontal="right"/>
    </xf>
    <xf numFmtId="3" fontId="18" fillId="0" borderId="0" xfId="25" applyNumberFormat="1" applyFont="1" applyFill="1" applyBorder="1" applyAlignment="1">
      <alignment horizontal="right"/>
    </xf>
    <xf numFmtId="0" fontId="18" fillId="0" borderId="39" xfId="25" applyFont="1" applyFill="1" applyBorder="1" applyAlignment="1">
      <alignment vertical="center"/>
    </xf>
    <xf numFmtId="0" fontId="18" fillId="0" borderId="45" xfId="25" applyFont="1" applyFill="1" applyBorder="1" applyAlignment="1">
      <alignment vertical="center"/>
    </xf>
    <xf numFmtId="3" fontId="18" fillId="4" borderId="6" xfId="25" applyNumberFormat="1" applyFont="1" applyFill="1" applyBorder="1" applyAlignment="1">
      <alignment horizontal="right"/>
    </xf>
    <xf numFmtId="0" fontId="18" fillId="0" borderId="41" xfId="25" applyFont="1" applyFill="1" applyBorder="1" applyAlignment="1">
      <alignment vertical="center"/>
    </xf>
    <xf numFmtId="3" fontId="18" fillId="4" borderId="19" xfId="25" applyNumberFormat="1" applyFont="1" applyFill="1" applyBorder="1" applyAlignment="1">
      <alignment horizontal="right"/>
    </xf>
    <xf numFmtId="0" fontId="18" fillId="0" borderId="0" xfId="25" applyFont="1" applyFill="1" applyBorder="1" applyAlignment="1">
      <alignment vertical="center"/>
    </xf>
    <xf numFmtId="0" fontId="11" fillId="0" borderId="9" xfId="25" applyFont="1" applyFill="1" applyBorder="1" applyAlignment="1">
      <alignment vertical="center"/>
    </xf>
    <xf numFmtId="0" fontId="18" fillId="0" borderId="9" xfId="25" applyFont="1" applyFill="1" applyBorder="1" applyAlignment="1">
      <alignment vertical="center"/>
    </xf>
    <xf numFmtId="3" fontId="18" fillId="4" borderId="8" xfId="25" applyNumberFormat="1" applyFont="1" applyFill="1" applyBorder="1" applyAlignment="1">
      <alignment horizontal="right"/>
    </xf>
    <xf numFmtId="49" fontId="18" fillId="0" borderId="9" xfId="25" applyNumberFormat="1" applyFont="1" applyFill="1" applyBorder="1" applyAlignment="1">
      <alignment vertical="center"/>
    </xf>
    <xf numFmtId="0" fontId="31" fillId="0" borderId="9" xfId="25" applyFont="1" applyFill="1" applyBorder="1" applyAlignment="1">
      <alignment vertical="center"/>
    </xf>
    <xf numFmtId="14" fontId="31" fillId="0" borderId="9" xfId="25" applyNumberFormat="1" applyFont="1" applyFill="1" applyBorder="1" applyAlignment="1">
      <alignment vertical="center"/>
    </xf>
    <xf numFmtId="3" fontId="31" fillId="4" borderId="9" xfId="25" applyNumberFormat="1" applyFont="1" applyFill="1" applyBorder="1" applyAlignment="1">
      <alignment horizontal="right"/>
    </xf>
    <xf numFmtId="49" fontId="11" fillId="0" borderId="14" xfId="25" applyNumberFormat="1" applyFont="1" applyFill="1" applyBorder="1" applyAlignment="1">
      <alignment vertical="center"/>
    </xf>
    <xf numFmtId="49" fontId="6" fillId="0" borderId="14" xfId="25" applyNumberFormat="1" applyFont="1" applyFill="1" applyBorder="1" applyAlignment="1">
      <alignment vertical="center"/>
    </xf>
    <xf numFmtId="0" fontId="6" fillId="0" borderId="0" xfId="25" applyFont="1" applyFill="1" applyBorder="1" applyAlignment="1">
      <alignment vertical="center"/>
    </xf>
    <xf numFmtId="3" fontId="6" fillId="0" borderId="0" xfId="25" applyNumberFormat="1" applyFont="1" applyFill="1" applyBorder="1" applyAlignment="1">
      <alignment horizontal="right"/>
    </xf>
    <xf numFmtId="3" fontId="16" fillId="6" borderId="28" xfId="5" applyNumberFormat="1" applyFont="1" applyFill="1" applyBorder="1" applyAlignment="1">
      <alignment horizontal="right"/>
    </xf>
    <xf numFmtId="3" fontId="16" fillId="6" borderId="22" xfId="5" applyNumberFormat="1" applyFont="1" applyFill="1" applyBorder="1" applyAlignment="1">
      <alignment horizontal="right"/>
    </xf>
    <xf numFmtId="3" fontId="8" fillId="10" borderId="28" xfId="5" applyNumberFormat="1" applyFont="1" applyFill="1" applyBorder="1" applyAlignment="1">
      <alignment horizontal="right"/>
    </xf>
    <xf numFmtId="3" fontId="8" fillId="10" borderId="22" xfId="5" applyNumberFormat="1" applyFont="1" applyFill="1" applyBorder="1" applyAlignment="1">
      <alignment horizontal="right"/>
    </xf>
    <xf numFmtId="0" fontId="15" fillId="0" borderId="39" xfId="5" applyFont="1" applyFill="1" applyBorder="1" applyAlignment="1"/>
    <xf numFmtId="0" fontId="6" fillId="0" borderId="40" xfId="25" applyFont="1" applyFill="1" applyBorder="1" applyAlignment="1"/>
    <xf numFmtId="0" fontId="19" fillId="0" borderId="40" xfId="25" applyFont="1" applyFill="1" applyBorder="1" applyAlignment="1"/>
    <xf numFmtId="0" fontId="28" fillId="0" borderId="25" xfId="0" applyFont="1" applyFill="1" applyBorder="1" applyAlignment="1"/>
    <xf numFmtId="0" fontId="6" fillId="0" borderId="9" xfId="0" applyFont="1" applyFill="1" applyBorder="1" applyAlignment="1">
      <alignment vertical="center"/>
    </xf>
    <xf numFmtId="3" fontId="8" fillId="4" borderId="28" xfId="5" applyNumberFormat="1" applyFont="1" applyFill="1" applyBorder="1" applyAlignment="1">
      <alignment horizontal="right"/>
    </xf>
    <xf numFmtId="3" fontId="8" fillId="4" borderId="22" xfId="5" applyNumberFormat="1" applyFont="1" applyFill="1" applyBorder="1" applyAlignment="1">
      <alignment horizontal="right"/>
    </xf>
    <xf numFmtId="3" fontId="16" fillId="6" borderId="29" xfId="25" applyNumberFormat="1" applyFont="1" applyFill="1" applyBorder="1" applyAlignment="1">
      <alignment horizontal="right"/>
    </xf>
    <xf numFmtId="3" fontId="16" fillId="6" borderId="27" xfId="25" applyNumberFormat="1" applyFont="1" applyFill="1" applyBorder="1" applyAlignment="1">
      <alignment horizontal="right"/>
    </xf>
    <xf numFmtId="3" fontId="32" fillId="4" borderId="28" xfId="5" applyNumberFormat="1" applyFont="1" applyFill="1" applyBorder="1" applyAlignment="1">
      <alignment horizontal="right"/>
    </xf>
    <xf numFmtId="3" fontId="32" fillId="4" borderId="22" xfId="5" applyNumberFormat="1" applyFont="1" applyFill="1" applyBorder="1" applyAlignment="1">
      <alignment horizontal="right"/>
    </xf>
    <xf numFmtId="3" fontId="16" fillId="6" borderId="28" xfId="25" applyNumberFormat="1" applyFont="1" applyFill="1" applyBorder="1" applyAlignment="1">
      <alignment horizontal="right"/>
    </xf>
    <xf numFmtId="3" fontId="16" fillId="6" borderId="22" xfId="25" applyNumberFormat="1" applyFont="1" applyFill="1" applyBorder="1" applyAlignment="1">
      <alignment horizontal="right"/>
    </xf>
    <xf numFmtId="3" fontId="8" fillId="4" borderId="27" xfId="5" applyNumberFormat="1" applyFont="1" applyFill="1" applyBorder="1" applyAlignment="1">
      <alignment horizontal="right"/>
    </xf>
    <xf numFmtId="3" fontId="8" fillId="4" borderId="34" xfId="5" applyNumberFormat="1" applyFont="1" applyFill="1" applyBorder="1" applyAlignment="1">
      <alignment horizontal="right"/>
    </xf>
    <xf numFmtId="3" fontId="8" fillId="4" borderId="21" xfId="5" applyNumberFormat="1" applyFont="1" applyFill="1" applyBorder="1" applyAlignment="1">
      <alignment horizontal="right"/>
    </xf>
    <xf numFmtId="3" fontId="16" fillId="4" borderId="23" xfId="5" applyNumberFormat="1" applyFont="1" applyFill="1" applyBorder="1" applyAlignment="1">
      <alignment horizontal="right"/>
    </xf>
    <xf numFmtId="3" fontId="16" fillId="4" borderId="25" xfId="5" applyNumberFormat="1" applyFont="1" applyFill="1" applyBorder="1" applyAlignment="1">
      <alignment horizontal="right"/>
    </xf>
    <xf numFmtId="0" fontId="33" fillId="2" borderId="5" xfId="1" applyFont="1" applyFill="1" applyBorder="1" applyAlignment="1">
      <alignment horizontal="center" vertical="center" wrapText="1"/>
    </xf>
    <xf numFmtId="3" fontId="8" fillId="4" borderId="29" xfId="5" applyNumberFormat="1" applyFont="1" applyFill="1" applyBorder="1" applyAlignment="1">
      <alignment horizontal="right"/>
    </xf>
    <xf numFmtId="3" fontId="8" fillId="0" borderId="0" xfId="5" applyNumberFormat="1" applyFill="1"/>
    <xf numFmtId="49" fontId="15" fillId="0" borderId="23" xfId="5" applyNumberFormat="1" applyFont="1" applyFill="1" applyBorder="1" applyAlignment="1">
      <alignment horizontal="center"/>
    </xf>
    <xf numFmtId="0" fontId="15" fillId="0" borderId="24" xfId="5" applyFont="1" applyFill="1" applyBorder="1" applyAlignment="1">
      <alignment horizontal="center"/>
    </xf>
    <xf numFmtId="49" fontId="15" fillId="0" borderId="25" xfId="5" applyNumberFormat="1" applyFont="1" applyFill="1" applyBorder="1" applyAlignment="1">
      <alignment horizontal="center"/>
    </xf>
    <xf numFmtId="0" fontId="28" fillId="0" borderId="14" xfId="25" applyFont="1" applyFill="1" applyBorder="1"/>
    <xf numFmtId="3" fontId="8" fillId="4" borderId="23" xfId="5" applyNumberFormat="1" applyFont="1" applyFill="1" applyBorder="1" applyAlignment="1">
      <alignment horizontal="right"/>
    </xf>
    <xf numFmtId="3" fontId="8" fillId="4" borderId="25" xfId="5" applyNumberFormat="1" applyFont="1" applyFill="1" applyBorder="1" applyAlignment="1">
      <alignment horizontal="right"/>
    </xf>
    <xf numFmtId="0" fontId="8" fillId="0" borderId="1" xfId="5" applyBorder="1" applyAlignment="1">
      <alignment horizontal="right" vertical="center" wrapText="1"/>
    </xf>
    <xf numFmtId="0" fontId="6" fillId="0" borderId="1" xfId="25" applyFont="1" applyFill="1" applyBorder="1" applyAlignment="1">
      <alignment horizontal="left" vertical="center"/>
    </xf>
    <xf numFmtId="3" fontId="8" fillId="0" borderId="0" xfId="5" applyNumberFormat="1" applyFont="1" applyFill="1" applyBorder="1" applyAlignment="1">
      <alignment horizontal="right"/>
    </xf>
    <xf numFmtId="49" fontId="15" fillId="0" borderId="0" xfId="5" applyNumberFormat="1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/>
    </xf>
    <xf numFmtId="0" fontId="28" fillId="0" borderId="0" xfId="25" applyFont="1" applyFill="1" applyBorder="1"/>
    <xf numFmtId="3" fontId="16" fillId="0" borderId="0" xfId="25" applyNumberFormat="1" applyFont="1" applyFill="1" applyBorder="1" applyAlignment="1">
      <alignment horizontal="right"/>
    </xf>
    <xf numFmtId="0" fontId="6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6" fillId="0" borderId="1" xfId="25" applyFont="1" applyBorder="1" applyAlignment="1">
      <alignment horizontal="left" vertical="center" wrapText="1"/>
    </xf>
    <xf numFmtId="49" fontId="8" fillId="0" borderId="0" xfId="1" applyNumberFormat="1" applyFont="1" applyFill="1" applyAlignment="1">
      <alignment horizontal="left"/>
    </xf>
    <xf numFmtId="0" fontId="2" fillId="0" borderId="0" xfId="4"/>
    <xf numFmtId="0" fontId="37" fillId="0" borderId="0" xfId="4" applyFont="1" applyFill="1" applyBorder="1"/>
    <xf numFmtId="0" fontId="2" fillId="0" borderId="0" xfId="4" applyAlignment="1">
      <alignment horizontal="right"/>
    </xf>
    <xf numFmtId="0" fontId="38" fillId="0" borderId="0" xfId="4" applyFont="1" applyFill="1" applyAlignment="1">
      <alignment horizontal="right" vertical="center" wrapText="1"/>
    </xf>
    <xf numFmtId="3" fontId="11" fillId="6" borderId="5" xfId="4" applyNumberFormat="1" applyFont="1" applyFill="1" applyBorder="1" applyAlignment="1">
      <alignment horizontal="center" vertical="center" wrapText="1"/>
    </xf>
    <xf numFmtId="0" fontId="11" fillId="6" borderId="5" xfId="4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39" fillId="0" borderId="0" xfId="4" applyFont="1" applyFill="1" applyAlignment="1">
      <alignment horizontal="center" vertical="center" wrapText="1"/>
    </xf>
    <xf numFmtId="0" fontId="9" fillId="0" borderId="43" xfId="4" applyFont="1" applyFill="1" applyBorder="1" applyAlignment="1">
      <alignment horizontal="center" vertical="center" wrapText="1"/>
    </xf>
    <xf numFmtId="0" fontId="2" fillId="0" borderId="46" xfId="4" applyFill="1" applyBorder="1" applyAlignment="1">
      <alignment horizontal="center" vertical="center" wrapText="1"/>
    </xf>
    <xf numFmtId="3" fontId="11" fillId="11" borderId="43" xfId="4" applyNumberFormat="1" applyFont="1" applyFill="1" applyBorder="1" applyAlignment="1">
      <alignment horizontal="center" vertical="center" wrapText="1"/>
    </xf>
    <xf numFmtId="0" fontId="10" fillId="11" borderId="16" xfId="4" applyFont="1" applyFill="1" applyBorder="1" applyAlignment="1">
      <alignment horizontal="center" vertical="center" wrapText="1"/>
    </xf>
    <xf numFmtId="0" fontId="10" fillId="4" borderId="16" xfId="4" applyFont="1" applyFill="1" applyBorder="1" applyAlignment="1">
      <alignment horizontal="center" vertical="center" wrapText="1"/>
    </xf>
    <xf numFmtId="0" fontId="2" fillId="0" borderId="45" xfId="4" applyBorder="1"/>
    <xf numFmtId="0" fontId="25" fillId="0" borderId="49" xfId="4" applyFont="1" applyFill="1" applyBorder="1" applyAlignment="1">
      <alignment horizontal="left" vertical="center"/>
    </xf>
    <xf numFmtId="3" fontId="25" fillId="11" borderId="45" xfId="4" applyNumberFormat="1" applyFont="1" applyFill="1" applyBorder="1" applyAlignment="1">
      <alignment horizontal="left" vertical="center"/>
    </xf>
    <xf numFmtId="3" fontId="6" fillId="11" borderId="9" xfId="4" applyNumberFormat="1" applyFont="1" applyFill="1" applyBorder="1"/>
    <xf numFmtId="3" fontId="6" fillId="4" borderId="9" xfId="4" applyNumberFormat="1" applyFont="1" applyFill="1" applyBorder="1"/>
    <xf numFmtId="0" fontId="6" fillId="0" borderId="49" xfId="4" applyFont="1" applyBorder="1"/>
    <xf numFmtId="3" fontId="6" fillId="11" borderId="45" xfId="4" applyNumberFormat="1" applyFont="1" applyFill="1" applyBorder="1"/>
    <xf numFmtId="0" fontId="2" fillId="0" borderId="41" xfId="4" applyBorder="1"/>
    <xf numFmtId="0" fontId="6" fillId="0" borderId="42" xfId="4" applyFont="1" applyBorder="1"/>
    <xf numFmtId="3" fontId="6" fillId="11" borderId="39" xfId="4" applyNumberFormat="1" applyFont="1" applyFill="1" applyBorder="1"/>
    <xf numFmtId="3" fontId="6" fillId="11" borderId="12" xfId="4" applyNumberFormat="1" applyFont="1" applyFill="1" applyBorder="1"/>
    <xf numFmtId="3" fontId="6" fillId="4" borderId="12" xfId="4" applyNumberFormat="1" applyFont="1" applyFill="1" applyBorder="1"/>
    <xf numFmtId="0" fontId="2" fillId="5" borderId="2" xfId="4" applyFill="1" applyBorder="1"/>
    <xf numFmtId="0" fontId="12" fillId="5" borderId="3" xfId="4" applyFont="1" applyFill="1" applyBorder="1"/>
    <xf numFmtId="3" fontId="12" fillId="5" borderId="5" xfId="4" applyNumberFormat="1" applyFont="1" applyFill="1" applyBorder="1"/>
    <xf numFmtId="0" fontId="2" fillId="0" borderId="43" xfId="4" applyBorder="1"/>
    <xf numFmtId="0" fontId="12" fillId="0" borderId="46" xfId="4" applyFont="1" applyFill="1" applyBorder="1"/>
    <xf numFmtId="3" fontId="12" fillId="11" borderId="44" xfId="4" applyNumberFormat="1" applyFont="1" applyFill="1" applyBorder="1"/>
    <xf numFmtId="3" fontId="6" fillId="11" borderId="16" xfId="4" applyNumberFormat="1" applyFont="1" applyFill="1" applyBorder="1"/>
    <xf numFmtId="3" fontId="6" fillId="4" borderId="16" xfId="4" applyNumberFormat="1" applyFont="1" applyFill="1" applyBorder="1"/>
    <xf numFmtId="0" fontId="25" fillId="0" borderId="49" xfId="4" applyFont="1" applyFill="1" applyBorder="1"/>
    <xf numFmtId="3" fontId="25" fillId="11" borderId="45" xfId="4" applyNumberFormat="1" applyFont="1" applyFill="1" applyBorder="1"/>
    <xf numFmtId="0" fontId="15" fillId="0" borderId="49" xfId="4" applyFont="1" applyFill="1" applyBorder="1"/>
    <xf numFmtId="3" fontId="15" fillId="11" borderId="45" xfId="4" applyNumberFormat="1" applyFont="1" applyFill="1" applyBorder="1"/>
    <xf numFmtId="3" fontId="15" fillId="4" borderId="9" xfId="4" applyNumberFormat="1" applyFont="1" applyFill="1" applyBorder="1" applyAlignment="1">
      <alignment horizontal="right"/>
    </xf>
    <xf numFmtId="0" fontId="6" fillId="0" borderId="50" xfId="4" applyFont="1" applyBorder="1"/>
    <xf numFmtId="3" fontId="6" fillId="11" borderId="41" xfId="4" applyNumberFormat="1" applyFont="1" applyFill="1" applyBorder="1"/>
    <xf numFmtId="3" fontId="15" fillId="4" borderId="12" xfId="4" applyNumberFormat="1" applyFont="1" applyFill="1" applyBorder="1" applyAlignment="1"/>
    <xf numFmtId="3" fontId="12" fillId="5" borderId="2" xfId="4" applyNumberFormat="1" applyFont="1" applyFill="1" applyBorder="1"/>
    <xf numFmtId="0" fontId="2" fillId="0" borderId="2" xfId="4" applyBorder="1"/>
    <xf numFmtId="0" fontId="19" fillId="0" borderId="3" xfId="4" applyFont="1" applyBorder="1"/>
    <xf numFmtId="3" fontId="6" fillId="0" borderId="17" xfId="4" applyNumberFormat="1" applyFont="1" applyFill="1" applyBorder="1"/>
    <xf numFmtId="3" fontId="6" fillId="0" borderId="18" xfId="4" applyNumberFormat="1" applyFont="1" applyFill="1" applyBorder="1"/>
    <xf numFmtId="0" fontId="2" fillId="7" borderId="2" xfId="4" applyFill="1" applyBorder="1"/>
    <xf numFmtId="0" fontId="12" fillId="7" borderId="3" xfId="4" applyFont="1" applyFill="1" applyBorder="1"/>
    <xf numFmtId="3" fontId="17" fillId="7" borderId="5" xfId="4" applyNumberFormat="1" applyFont="1" applyFill="1" applyBorder="1"/>
    <xf numFmtId="0" fontId="2" fillId="7" borderId="2" xfId="4" applyFill="1" applyBorder="1" applyAlignment="1">
      <alignment vertical="center"/>
    </xf>
    <xf numFmtId="0" fontId="12" fillId="7" borderId="3" xfId="4" applyFont="1" applyFill="1" applyBorder="1" applyAlignment="1">
      <alignment horizontal="left" vertical="center"/>
    </xf>
    <xf numFmtId="3" fontId="12" fillId="7" borderId="5" xfId="4" applyNumberFormat="1" applyFont="1" applyFill="1" applyBorder="1" applyAlignment="1">
      <alignment horizontal="right" vertical="center"/>
    </xf>
    <xf numFmtId="0" fontId="22" fillId="0" borderId="0" xfId="4" applyFont="1" applyFill="1" applyBorder="1" applyAlignment="1">
      <alignment horizontal="left"/>
    </xf>
    <xf numFmtId="0" fontId="33" fillId="2" borderId="5" xfId="0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vertical="center"/>
    </xf>
    <xf numFmtId="0" fontId="12" fillId="0" borderId="0" xfId="5" applyFont="1" applyFill="1" applyBorder="1" applyAlignment="1">
      <alignment horizontal="left"/>
    </xf>
    <xf numFmtId="3" fontId="8" fillId="0" borderId="28" xfId="5" applyNumberFormat="1" applyFont="1" applyFill="1" applyBorder="1" applyAlignment="1">
      <alignment horizontal="right"/>
    </xf>
    <xf numFmtId="3" fontId="8" fillId="0" borderId="22" xfId="5" applyNumberFormat="1" applyFont="1" applyFill="1" applyBorder="1" applyAlignment="1">
      <alignment horizontal="right"/>
    </xf>
    <xf numFmtId="0" fontId="16" fillId="9" borderId="48" xfId="53" applyFont="1" applyFill="1" applyBorder="1" applyAlignment="1">
      <alignment horizontal="center" vertical="center" wrapText="1"/>
    </xf>
    <xf numFmtId="3" fontId="8" fillId="0" borderId="28" xfId="25" applyNumberFormat="1" applyFont="1" applyFill="1" applyBorder="1"/>
    <xf numFmtId="3" fontId="16" fillId="6" borderId="29" xfId="0" applyNumberFormat="1" applyFont="1" applyFill="1" applyBorder="1" applyAlignment="1">
      <alignment horizontal="right"/>
    </xf>
    <xf numFmtId="3" fontId="16" fillId="6" borderId="27" xfId="0" applyNumberFormat="1" applyFont="1" applyFill="1" applyBorder="1" applyAlignment="1">
      <alignment horizontal="right"/>
    </xf>
    <xf numFmtId="3" fontId="41" fillId="6" borderId="29" xfId="3" applyNumberFormat="1" applyFont="1" applyFill="1" applyBorder="1" applyAlignment="1">
      <alignment horizontal="right"/>
    </xf>
    <xf numFmtId="3" fontId="41" fillId="6" borderId="27" xfId="3" applyNumberFormat="1" applyFont="1" applyFill="1" applyBorder="1" applyAlignment="1">
      <alignment horizontal="right"/>
    </xf>
    <xf numFmtId="3" fontId="14" fillId="3" borderId="7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1" fillId="0" borderId="10" xfId="0" applyNumberFormat="1" applyFont="1" applyFill="1" applyBorder="1" applyAlignment="1">
      <alignment vertical="center"/>
    </xf>
    <xf numFmtId="3" fontId="18" fillId="0" borderId="13" xfId="0" applyNumberFormat="1" applyFont="1" applyFill="1" applyBorder="1" applyAlignment="1">
      <alignment horizontal="right" vertical="center"/>
    </xf>
    <xf numFmtId="3" fontId="14" fillId="5" borderId="10" xfId="0" applyNumberFormat="1" applyFont="1" applyFill="1" applyBorder="1" applyAlignment="1">
      <alignment vertical="center"/>
    </xf>
    <xf numFmtId="3" fontId="17" fillId="5" borderId="13" xfId="0" applyNumberFormat="1" applyFont="1" applyFill="1" applyBorder="1" applyAlignment="1">
      <alignment vertical="center"/>
    </xf>
    <xf numFmtId="3" fontId="21" fillId="0" borderId="7" xfId="0" applyNumberFormat="1" applyFont="1" applyFill="1" applyBorder="1" applyAlignment="1">
      <alignment horizontal="right" vertical="center"/>
    </xf>
    <xf numFmtId="3" fontId="21" fillId="0" borderId="10" xfId="0" applyNumberFormat="1" applyFont="1" applyFill="1" applyBorder="1" applyAlignment="1">
      <alignment horizontal="right" vertical="center"/>
    </xf>
    <xf numFmtId="3" fontId="18" fillId="0" borderId="15" xfId="0" applyNumberFormat="1" applyFont="1" applyFill="1" applyBorder="1" applyAlignment="1">
      <alignment horizontal="right" vertical="center"/>
    </xf>
    <xf numFmtId="3" fontId="17" fillId="0" borderId="10" xfId="0" applyNumberFormat="1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3" fontId="15" fillId="10" borderId="28" xfId="5" applyNumberFormat="1" applyFont="1" applyFill="1" applyBorder="1" applyAlignment="1">
      <alignment horizontal="right"/>
    </xf>
    <xf numFmtId="3" fontId="15" fillId="10" borderId="22" xfId="5" applyNumberFormat="1" applyFont="1" applyFill="1" applyBorder="1" applyAlignment="1">
      <alignment horizontal="right"/>
    </xf>
    <xf numFmtId="3" fontId="12" fillId="6" borderId="28" xfId="5" applyNumberFormat="1" applyFont="1" applyFill="1" applyBorder="1" applyAlignment="1">
      <alignment horizontal="right"/>
    </xf>
    <xf numFmtId="3" fontId="12" fillId="6" borderId="22" xfId="5" applyNumberFormat="1" applyFont="1" applyFill="1" applyBorder="1" applyAlignment="1">
      <alignment horizontal="right"/>
    </xf>
    <xf numFmtId="3" fontId="15" fillId="0" borderId="28" xfId="5" applyNumberFormat="1" applyFont="1" applyFill="1" applyBorder="1" applyAlignment="1">
      <alignment horizontal="right"/>
    </xf>
    <xf numFmtId="3" fontId="15" fillId="0" borderId="22" xfId="5" applyNumberFormat="1" applyFont="1" applyFill="1" applyBorder="1" applyAlignment="1">
      <alignment horizontal="right"/>
    </xf>
    <xf numFmtId="3" fontId="29" fillId="0" borderId="28" xfId="5" applyNumberFormat="1" applyFont="1" applyFill="1" applyBorder="1" applyAlignment="1">
      <alignment horizontal="right"/>
    </xf>
    <xf numFmtId="3" fontId="29" fillId="0" borderId="22" xfId="5" applyNumberFormat="1" applyFont="1" applyFill="1" applyBorder="1" applyAlignment="1">
      <alignment horizontal="right"/>
    </xf>
    <xf numFmtId="3" fontId="8" fillId="0" borderId="23" xfId="25" applyNumberFormat="1" applyFont="1" applyFill="1" applyBorder="1"/>
    <xf numFmtId="3" fontId="8" fillId="0" borderId="25" xfId="25" applyNumberFormat="1" applyFont="1" applyFill="1" applyBorder="1"/>
    <xf numFmtId="3" fontId="16" fillId="6" borderId="29" xfId="5" applyNumberFormat="1" applyFont="1" applyFill="1" applyBorder="1" applyAlignment="1">
      <alignment horizontal="right"/>
    </xf>
    <xf numFmtId="3" fontId="16" fillId="6" borderId="27" xfId="5" applyNumberFormat="1" applyFont="1" applyFill="1" applyBorder="1" applyAlignment="1">
      <alignment horizontal="right"/>
    </xf>
    <xf numFmtId="0" fontId="40" fillId="10" borderId="34" xfId="25" applyFont="1" applyFill="1" applyBorder="1"/>
    <xf numFmtId="0" fontId="40" fillId="10" borderId="21" xfId="25" applyFont="1" applyFill="1" applyBorder="1"/>
    <xf numFmtId="3" fontId="8" fillId="0" borderId="22" xfId="25" applyNumberFormat="1" applyFont="1" applyFill="1" applyBorder="1"/>
    <xf numFmtId="3" fontId="12" fillId="6" borderId="28" xfId="0" applyNumberFormat="1" applyFont="1" applyFill="1" applyBorder="1" applyAlignment="1">
      <alignment horizontal="right"/>
    </xf>
    <xf numFmtId="3" fontId="12" fillId="6" borderId="22" xfId="0" applyNumberFormat="1" applyFont="1" applyFill="1" applyBorder="1" applyAlignment="1">
      <alignment horizontal="right"/>
    </xf>
    <xf numFmtId="3" fontId="15" fillId="0" borderId="29" xfId="5" applyNumberFormat="1" applyFont="1" applyFill="1" applyBorder="1" applyAlignment="1">
      <alignment horizontal="right"/>
    </xf>
    <xf numFmtId="3" fontId="15" fillId="0" borderId="27" xfId="5" applyNumberFormat="1" applyFont="1" applyFill="1" applyBorder="1" applyAlignment="1">
      <alignment horizontal="right"/>
    </xf>
    <xf numFmtId="3" fontId="15" fillId="0" borderId="34" xfId="5" applyNumberFormat="1" applyFont="1" applyFill="1" applyBorder="1" applyAlignment="1">
      <alignment horizontal="right"/>
    </xf>
    <xf numFmtId="3" fontId="15" fillId="0" borderId="21" xfId="5" applyNumberFormat="1" applyFont="1" applyFill="1" applyBorder="1" applyAlignment="1">
      <alignment horizontal="right"/>
    </xf>
    <xf numFmtId="3" fontId="8" fillId="12" borderId="28" xfId="5" applyNumberFormat="1" applyFont="1" applyFill="1" applyBorder="1" applyAlignment="1">
      <alignment horizontal="right"/>
    </xf>
    <xf numFmtId="3" fontId="8" fillId="12" borderId="22" xfId="5" applyNumberFormat="1" applyFont="1" applyFill="1" applyBorder="1" applyAlignment="1">
      <alignment horizontal="right"/>
    </xf>
    <xf numFmtId="3" fontId="32" fillId="12" borderId="28" xfId="5" applyNumberFormat="1" applyFont="1" applyFill="1" applyBorder="1" applyAlignment="1">
      <alignment horizontal="right"/>
    </xf>
    <xf numFmtId="3" fontId="32" fillId="12" borderId="22" xfId="5" applyNumberFormat="1" applyFont="1" applyFill="1" applyBorder="1" applyAlignment="1">
      <alignment horizontal="right"/>
    </xf>
    <xf numFmtId="3" fontId="8" fillId="12" borderId="23" xfId="5" applyNumberFormat="1" applyFont="1" applyFill="1" applyBorder="1" applyAlignment="1">
      <alignment horizontal="right"/>
    </xf>
    <xf numFmtId="3" fontId="8" fillId="12" borderId="25" xfId="5" applyNumberFormat="1" applyFont="1" applyFill="1" applyBorder="1" applyAlignment="1">
      <alignment horizontal="right"/>
    </xf>
    <xf numFmtId="3" fontId="8" fillId="12" borderId="29" xfId="5" applyNumberFormat="1" applyFont="1" applyFill="1" applyBorder="1" applyAlignment="1">
      <alignment horizontal="right"/>
    </xf>
    <xf numFmtId="3" fontId="8" fillId="12" borderId="27" xfId="5" applyNumberFormat="1" applyFont="1" applyFill="1" applyBorder="1" applyAlignment="1">
      <alignment horizontal="right"/>
    </xf>
    <xf numFmtId="3" fontId="8" fillId="12" borderId="34" xfId="5" applyNumberFormat="1" applyFont="1" applyFill="1" applyBorder="1" applyAlignment="1">
      <alignment horizontal="right"/>
    </xf>
    <xf numFmtId="3" fontId="8" fillId="12" borderId="21" xfId="5" applyNumberFormat="1" applyFont="1" applyFill="1" applyBorder="1" applyAlignment="1">
      <alignment horizontal="right"/>
    </xf>
    <xf numFmtId="3" fontId="16" fillId="12" borderId="23" xfId="5" applyNumberFormat="1" applyFont="1" applyFill="1" applyBorder="1" applyAlignment="1">
      <alignment horizontal="right"/>
    </xf>
    <xf numFmtId="3" fontId="16" fillId="12" borderId="25" xfId="5" applyNumberFormat="1" applyFont="1" applyFill="1" applyBorder="1" applyAlignment="1">
      <alignment horizontal="right"/>
    </xf>
    <xf numFmtId="49" fontId="15" fillId="12" borderId="18" xfId="25" applyNumberFormat="1" applyFont="1" applyFill="1" applyBorder="1" applyAlignment="1">
      <alignment horizontal="center" vertical="center"/>
    </xf>
    <xf numFmtId="3" fontId="11" fillId="12" borderId="6" xfId="25" applyNumberFormat="1" applyFont="1" applyFill="1" applyBorder="1" applyAlignment="1">
      <alignment horizontal="right"/>
    </xf>
    <xf numFmtId="3" fontId="11" fillId="12" borderId="9" xfId="25" applyNumberFormat="1" applyFont="1" applyFill="1" applyBorder="1" applyAlignment="1">
      <alignment horizontal="right"/>
    </xf>
    <xf numFmtId="3" fontId="11" fillId="12" borderId="8" xfId="25" applyNumberFormat="1" applyFont="1" applyFill="1" applyBorder="1" applyAlignment="1">
      <alignment horizontal="right"/>
    </xf>
    <xf numFmtId="3" fontId="18" fillId="12" borderId="9" xfId="25" applyNumberFormat="1" applyFont="1" applyFill="1" applyBorder="1" applyAlignment="1">
      <alignment horizontal="right"/>
    </xf>
    <xf numFmtId="3" fontId="18" fillId="12" borderId="6" xfId="25" applyNumberFormat="1" applyFont="1" applyFill="1" applyBorder="1" applyAlignment="1">
      <alignment horizontal="right"/>
    </xf>
    <xf numFmtId="3" fontId="18" fillId="12" borderId="19" xfId="25" applyNumberFormat="1" applyFont="1" applyFill="1" applyBorder="1" applyAlignment="1">
      <alignment horizontal="right"/>
    </xf>
    <xf numFmtId="3" fontId="17" fillId="12" borderId="8" xfId="25" applyNumberFormat="1" applyFont="1" applyFill="1" applyBorder="1" applyAlignment="1">
      <alignment horizontal="right"/>
    </xf>
    <xf numFmtId="3" fontId="17" fillId="12" borderId="9" xfId="25" applyNumberFormat="1" applyFont="1" applyFill="1" applyBorder="1" applyAlignment="1">
      <alignment horizontal="right"/>
    </xf>
    <xf numFmtId="3" fontId="6" fillId="12" borderId="9" xfId="25" applyNumberFormat="1" applyFont="1" applyFill="1" applyBorder="1" applyAlignment="1">
      <alignment horizontal="right"/>
    </xf>
    <xf numFmtId="3" fontId="6" fillId="12" borderId="14" xfId="25" applyNumberFormat="1" applyFont="1" applyFill="1" applyBorder="1" applyAlignment="1">
      <alignment horizontal="right"/>
    </xf>
    <xf numFmtId="3" fontId="7" fillId="12" borderId="9" xfId="25" applyNumberFormat="1" applyFont="1" applyFill="1" applyBorder="1" applyAlignment="1">
      <alignment horizontal="right"/>
    </xf>
    <xf numFmtId="3" fontId="6" fillId="12" borderId="12" xfId="25" applyNumberFormat="1" applyFont="1" applyFill="1" applyBorder="1" applyAlignment="1">
      <alignment horizontal="right"/>
    </xf>
    <xf numFmtId="3" fontId="18" fillId="12" borderId="8" xfId="25" applyNumberFormat="1" applyFont="1" applyFill="1" applyBorder="1" applyAlignment="1">
      <alignment horizontal="right"/>
    </xf>
    <xf numFmtId="3" fontId="31" fillId="12" borderId="9" xfId="25" applyNumberFormat="1" applyFont="1" applyFill="1" applyBorder="1" applyAlignment="1">
      <alignment horizontal="right"/>
    </xf>
    <xf numFmtId="3" fontId="18" fillId="12" borderId="14" xfId="25" applyNumberFormat="1" applyFont="1" applyFill="1" applyBorder="1" applyAlignment="1">
      <alignment horizontal="right"/>
    </xf>
    <xf numFmtId="3" fontId="11" fillId="12" borderId="14" xfId="25" applyNumberFormat="1" applyFont="1" applyFill="1" applyBorder="1" applyAlignment="1">
      <alignment horizontal="right"/>
    </xf>
    <xf numFmtId="3" fontId="18" fillId="12" borderId="12" xfId="25" applyNumberFormat="1" applyFont="1" applyFill="1" applyBorder="1" applyAlignment="1">
      <alignment horizontal="right"/>
    </xf>
    <xf numFmtId="0" fontId="6" fillId="0" borderId="0" xfId="1" applyFont="1" applyFill="1" applyBorder="1" applyAlignment="1">
      <alignment horizontal="left" vertical="center"/>
    </xf>
    <xf numFmtId="0" fontId="8" fillId="0" borderId="0" xfId="5" applyBorder="1" applyAlignment="1">
      <alignment horizontal="right" vertical="center" wrapText="1"/>
    </xf>
    <xf numFmtId="3" fontId="42" fillId="4" borderId="28" xfId="5" applyNumberFormat="1" applyFont="1" applyFill="1" applyBorder="1" applyAlignment="1">
      <alignment horizontal="right"/>
    </xf>
    <xf numFmtId="44" fontId="2" fillId="0" borderId="0" xfId="68" applyFont="1"/>
    <xf numFmtId="3" fontId="22" fillId="0" borderId="0" xfId="4" applyNumberFormat="1" applyFont="1"/>
    <xf numFmtId="0" fontId="2" fillId="0" borderId="0" xfId="1" applyFill="1" applyAlignment="1">
      <alignment horizontal="right" wrapText="1"/>
    </xf>
    <xf numFmtId="3" fontId="8" fillId="10" borderId="51" xfId="5" applyNumberFormat="1" applyFont="1" applyFill="1" applyBorder="1" applyAlignment="1">
      <alignment horizontal="right"/>
    </xf>
    <xf numFmtId="3" fontId="8" fillId="12" borderId="56" xfId="5" applyNumberFormat="1" applyFont="1" applyFill="1" applyBorder="1" applyAlignment="1">
      <alignment horizontal="right"/>
    </xf>
    <xf numFmtId="3" fontId="8" fillId="12" borderId="57" xfId="5" applyNumberFormat="1" applyFont="1" applyFill="1" applyBorder="1" applyAlignment="1">
      <alignment horizontal="right"/>
    </xf>
    <xf numFmtId="3" fontId="16" fillId="6" borderId="56" xfId="5" applyNumberFormat="1" applyFont="1" applyFill="1" applyBorder="1" applyAlignment="1">
      <alignment horizontal="right"/>
    </xf>
    <xf numFmtId="3" fontId="16" fillId="6" borderId="57" xfId="5" applyNumberFormat="1" applyFont="1" applyFill="1" applyBorder="1" applyAlignment="1">
      <alignment horizontal="right"/>
    </xf>
    <xf numFmtId="3" fontId="8" fillId="10" borderId="56" xfId="5" applyNumberFormat="1" applyFont="1" applyFill="1" applyBorder="1" applyAlignment="1">
      <alignment horizontal="right"/>
    </xf>
    <xf numFmtId="3" fontId="8" fillId="10" borderId="57" xfId="5" applyNumberFormat="1" applyFont="1" applyFill="1" applyBorder="1" applyAlignment="1">
      <alignment horizontal="right"/>
    </xf>
    <xf numFmtId="3" fontId="16" fillId="6" borderId="58" xfId="25" applyNumberFormat="1" applyFont="1" applyFill="1" applyBorder="1" applyAlignment="1">
      <alignment horizontal="right"/>
    </xf>
    <xf numFmtId="3" fontId="16" fillId="6" borderId="59" xfId="25" applyNumberFormat="1" applyFont="1" applyFill="1" applyBorder="1" applyAlignment="1">
      <alignment horizontal="right"/>
    </xf>
    <xf numFmtId="3" fontId="14" fillId="3" borderId="52" xfId="0" applyNumberFormat="1" applyFont="1" applyFill="1" applyBorder="1" applyAlignment="1">
      <alignment vertical="center"/>
    </xf>
    <xf numFmtId="3" fontId="21" fillId="0" borderId="52" xfId="0" applyNumberFormat="1" applyFont="1" applyFill="1" applyBorder="1" applyAlignment="1">
      <alignment horizontal="right" vertical="center"/>
    </xf>
    <xf numFmtId="3" fontId="11" fillId="12" borderId="10" xfId="0" applyNumberFormat="1" applyFont="1" applyFill="1" applyBorder="1" applyAlignment="1">
      <alignment horizontal="right" vertical="center"/>
    </xf>
    <xf numFmtId="3" fontId="18" fillId="12" borderId="10" xfId="0" applyNumberFormat="1" applyFont="1" applyFill="1" applyBorder="1" applyAlignment="1">
      <alignment horizontal="right" vertical="center"/>
    </xf>
    <xf numFmtId="3" fontId="11" fillId="12" borderId="10" xfId="0" applyNumberFormat="1" applyFont="1" applyFill="1" applyBorder="1" applyAlignment="1">
      <alignment vertical="center"/>
    </xf>
    <xf numFmtId="3" fontId="18" fillId="12" borderId="13" xfId="0" applyNumberFormat="1" applyFont="1" applyFill="1" applyBorder="1" applyAlignment="1">
      <alignment horizontal="right" vertical="center"/>
    </xf>
    <xf numFmtId="3" fontId="21" fillId="12" borderId="52" xfId="0" applyNumberFormat="1" applyFont="1" applyFill="1" applyBorder="1" applyAlignment="1">
      <alignment horizontal="right" vertical="center"/>
    </xf>
    <xf numFmtId="3" fontId="21" fillId="12" borderId="10" xfId="0" applyNumberFormat="1" applyFont="1" applyFill="1" applyBorder="1" applyAlignment="1">
      <alignment horizontal="right" vertical="center"/>
    </xf>
    <xf numFmtId="3" fontId="6" fillId="12" borderId="10" xfId="0" applyNumberFormat="1" applyFont="1" applyFill="1" applyBorder="1" applyAlignment="1">
      <alignment horizontal="right" vertical="center"/>
    </xf>
    <xf numFmtId="3" fontId="17" fillId="12" borderId="10" xfId="0" applyNumberFormat="1" applyFont="1" applyFill="1" applyBorder="1" applyAlignment="1">
      <alignment horizontal="right" vertical="center"/>
    </xf>
    <xf numFmtId="3" fontId="18" fillId="12" borderId="15" xfId="0" applyNumberFormat="1" applyFont="1" applyFill="1" applyBorder="1" applyAlignment="1">
      <alignment horizontal="right" vertical="center"/>
    </xf>
    <xf numFmtId="3" fontId="11" fillId="4" borderId="10" xfId="0" applyNumberFormat="1" applyFont="1" applyFill="1" applyBorder="1" applyAlignment="1">
      <alignment horizontal="right" vertical="center"/>
    </xf>
    <xf numFmtId="3" fontId="18" fillId="4" borderId="10" xfId="0" applyNumberFormat="1" applyFont="1" applyFill="1" applyBorder="1" applyAlignment="1">
      <alignment horizontal="right" vertical="center"/>
    </xf>
    <xf numFmtId="3" fontId="11" fillId="4" borderId="10" xfId="0" applyNumberFormat="1" applyFont="1" applyFill="1" applyBorder="1" applyAlignment="1">
      <alignment vertical="center"/>
    </xf>
    <xf numFmtId="3" fontId="18" fillId="4" borderId="13" xfId="0" applyNumberFormat="1" applyFont="1" applyFill="1" applyBorder="1" applyAlignment="1">
      <alignment horizontal="right" vertical="center"/>
    </xf>
    <xf numFmtId="3" fontId="21" fillId="4" borderId="52" xfId="0" applyNumberFormat="1" applyFont="1" applyFill="1" applyBorder="1" applyAlignment="1">
      <alignment horizontal="right" vertical="center"/>
    </xf>
    <xf numFmtId="3" fontId="21" fillId="4" borderId="10" xfId="0" applyNumberFormat="1" applyFont="1" applyFill="1" applyBorder="1" applyAlignment="1">
      <alignment horizontal="right" vertical="center"/>
    </xf>
    <xf numFmtId="3" fontId="6" fillId="4" borderId="10" xfId="0" applyNumberFormat="1" applyFont="1" applyFill="1" applyBorder="1" applyAlignment="1">
      <alignment horizontal="right" vertical="center"/>
    </xf>
    <xf numFmtId="3" fontId="17" fillId="4" borderId="10" xfId="0" applyNumberFormat="1" applyFont="1" applyFill="1" applyBorder="1" applyAlignment="1">
      <alignment horizontal="right" vertical="center"/>
    </xf>
    <xf numFmtId="3" fontId="18" fillId="4" borderId="15" xfId="0" applyNumberFormat="1" applyFont="1" applyFill="1" applyBorder="1" applyAlignment="1">
      <alignment horizontal="right" vertical="center"/>
    </xf>
    <xf numFmtId="3" fontId="11" fillId="4" borderId="53" xfId="25" applyNumberFormat="1" applyFont="1" applyFill="1" applyBorder="1" applyAlignment="1">
      <alignment horizontal="right"/>
    </xf>
    <xf numFmtId="3" fontId="18" fillId="4" borderId="53" xfId="25" applyNumberFormat="1" applyFont="1" applyFill="1" applyBorder="1" applyAlignment="1">
      <alignment horizontal="right"/>
    </xf>
    <xf numFmtId="3" fontId="18" fillId="4" borderId="55" xfId="25" applyNumberFormat="1" applyFont="1" applyFill="1" applyBorder="1" applyAlignment="1">
      <alignment horizontal="right"/>
    </xf>
    <xf numFmtId="3" fontId="11" fillId="4" borderId="55" xfId="25" applyNumberFormat="1" applyFont="1" applyFill="1" applyBorder="1" applyAlignment="1">
      <alignment horizontal="right"/>
    </xf>
    <xf numFmtId="3" fontId="18" fillId="4" borderId="54" xfId="25" applyNumberFormat="1" applyFont="1" applyFill="1" applyBorder="1" applyAlignment="1">
      <alignment horizontal="right"/>
    </xf>
    <xf numFmtId="3" fontId="2" fillId="0" borderId="0" xfId="25" applyNumberFormat="1"/>
    <xf numFmtId="0" fontId="4" fillId="0" borderId="0" xfId="25" applyFont="1" applyFill="1" applyBorder="1" applyAlignment="1">
      <alignment horizontal="center" vertical="center"/>
    </xf>
    <xf numFmtId="0" fontId="36" fillId="0" borderId="0" xfId="4" applyFont="1" applyFill="1" applyBorder="1" applyAlignment="1">
      <alignment horizontal="center"/>
    </xf>
    <xf numFmtId="3" fontId="41" fillId="6" borderId="29" xfId="25" applyNumberFormat="1" applyFont="1" applyFill="1" applyBorder="1" applyAlignment="1">
      <alignment horizontal="right"/>
    </xf>
    <xf numFmtId="3" fontId="41" fillId="6" borderId="27" xfId="25" applyNumberFormat="1" applyFont="1" applyFill="1" applyBorder="1" applyAlignment="1">
      <alignment horizontal="right"/>
    </xf>
    <xf numFmtId="3" fontId="22" fillId="6" borderId="27" xfId="25" applyNumberFormat="1" applyFont="1" applyFill="1" applyBorder="1" applyAlignment="1">
      <alignment horizontal="right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3" fontId="12" fillId="2" borderId="41" xfId="25" applyNumberFormat="1" applyFont="1" applyFill="1" applyBorder="1" applyAlignment="1">
      <alignment horizontal="center"/>
    </xf>
    <xf numFmtId="3" fontId="12" fillId="2" borderId="13" xfId="25" applyNumberFormat="1" applyFont="1" applyFill="1" applyBorder="1" applyAlignment="1">
      <alignment horizontal="center"/>
    </xf>
    <xf numFmtId="0" fontId="12" fillId="0" borderId="33" xfId="5" applyFont="1" applyFill="1" applyBorder="1" applyAlignment="1">
      <alignment horizontal="left"/>
    </xf>
    <xf numFmtId="3" fontId="15" fillId="4" borderId="45" xfId="25" applyNumberFormat="1" applyFont="1" applyFill="1" applyBorder="1" applyAlignment="1">
      <alignment horizontal="center"/>
    </xf>
    <xf numFmtId="3" fontId="15" fillId="4" borderId="10" xfId="25" applyNumberFormat="1" applyFont="1" applyFill="1" applyBorder="1" applyAlignment="1">
      <alignment horizontal="center"/>
    </xf>
    <xf numFmtId="0" fontId="12" fillId="2" borderId="41" xfId="5" applyFont="1" applyFill="1" applyBorder="1" applyAlignment="1"/>
    <xf numFmtId="0" fontId="12" fillId="2" borderId="42" xfId="5" applyFont="1" applyFill="1" applyBorder="1" applyAlignment="1"/>
    <xf numFmtId="0" fontId="12" fillId="2" borderId="13" xfId="5" applyFont="1" applyFill="1" applyBorder="1" applyAlignment="1"/>
    <xf numFmtId="3" fontId="12" fillId="2" borderId="41" xfId="3" applyNumberFormat="1" applyFont="1" applyFill="1" applyBorder="1" applyAlignment="1">
      <alignment horizontal="center"/>
    </xf>
    <xf numFmtId="3" fontId="12" fillId="2" borderId="13" xfId="3" applyNumberFormat="1" applyFont="1" applyFill="1" applyBorder="1" applyAlignment="1">
      <alignment horizontal="center"/>
    </xf>
    <xf numFmtId="0" fontId="15" fillId="0" borderId="45" xfId="5" applyFont="1" applyFill="1" applyBorder="1" applyAlignment="1">
      <alignment horizontal="left"/>
    </xf>
    <xf numFmtId="0" fontId="15" fillId="0" borderId="47" xfId="5" applyFont="1" applyFill="1" applyBorder="1" applyAlignment="1">
      <alignment horizontal="left"/>
    </xf>
    <xf numFmtId="0" fontId="15" fillId="0" borderId="10" xfId="5" applyFont="1" applyFill="1" applyBorder="1" applyAlignment="1">
      <alignment horizontal="left"/>
    </xf>
    <xf numFmtId="3" fontId="15" fillId="0" borderId="45" xfId="3" applyNumberFormat="1" applyFont="1" applyFill="1" applyBorder="1" applyAlignment="1">
      <alignment horizontal="center"/>
    </xf>
    <xf numFmtId="3" fontId="15" fillId="0" borderId="10" xfId="3" applyNumberFormat="1" applyFont="1" applyFill="1" applyBorder="1" applyAlignment="1">
      <alignment horizontal="center"/>
    </xf>
    <xf numFmtId="3" fontId="15" fillId="12" borderId="45" xfId="25" applyNumberFormat="1" applyFont="1" applyFill="1" applyBorder="1" applyAlignment="1">
      <alignment horizontal="center"/>
    </xf>
    <xf numFmtId="3" fontId="15" fillId="12" borderId="10" xfId="25" applyNumberFormat="1" applyFont="1" applyFill="1" applyBorder="1" applyAlignment="1">
      <alignment horizontal="center"/>
    </xf>
    <xf numFmtId="3" fontId="15" fillId="4" borderId="43" xfId="25" applyNumberFormat="1" applyFont="1" applyFill="1" applyBorder="1" applyAlignment="1">
      <alignment horizontal="center"/>
    </xf>
    <xf numFmtId="3" fontId="15" fillId="4" borderId="7" xfId="25" applyNumberFormat="1" applyFont="1" applyFill="1" applyBorder="1" applyAlignment="1">
      <alignment horizontal="center"/>
    </xf>
    <xf numFmtId="0" fontId="12" fillId="9" borderId="2" xfId="53" applyFont="1" applyFill="1" applyBorder="1" applyAlignment="1">
      <alignment horizontal="center" vertical="center" wrapText="1"/>
    </xf>
    <xf numFmtId="0" fontId="12" fillId="9" borderId="4" xfId="53" applyFont="1" applyFill="1" applyBorder="1" applyAlignment="1">
      <alignment horizontal="center" vertical="center" wrapText="1"/>
    </xf>
    <xf numFmtId="0" fontId="15" fillId="0" borderId="43" xfId="5" applyFont="1" applyFill="1" applyBorder="1" applyAlignment="1">
      <alignment horizontal="left"/>
    </xf>
    <xf numFmtId="0" fontId="15" fillId="0" borderId="46" xfId="5" applyFont="1" applyFill="1" applyBorder="1" applyAlignment="1">
      <alignment horizontal="left"/>
    </xf>
    <xf numFmtId="0" fontId="15" fillId="0" borderId="7" xfId="5" applyFont="1" applyFill="1" applyBorder="1" applyAlignment="1">
      <alignment horizontal="left"/>
    </xf>
    <xf numFmtId="3" fontId="15" fillId="0" borderId="43" xfId="3" applyNumberFormat="1" applyFont="1" applyFill="1" applyBorder="1" applyAlignment="1">
      <alignment horizontal="center"/>
    </xf>
    <xf numFmtId="3" fontId="15" fillId="0" borderId="7" xfId="3" applyNumberFormat="1" applyFont="1" applyFill="1" applyBorder="1" applyAlignment="1">
      <alignment horizontal="center"/>
    </xf>
    <xf numFmtId="3" fontId="15" fillId="12" borderId="43" xfId="25" applyNumberFormat="1" applyFont="1" applyFill="1" applyBorder="1" applyAlignment="1">
      <alignment horizontal="center"/>
    </xf>
    <xf numFmtId="3" fontId="15" fillId="12" borderId="7" xfId="25" applyNumberFormat="1" applyFont="1" applyFill="1" applyBorder="1" applyAlignment="1">
      <alignment horizontal="center"/>
    </xf>
    <xf numFmtId="0" fontId="12" fillId="9" borderId="2" xfId="5" applyFont="1" applyFill="1" applyBorder="1" applyAlignment="1">
      <alignment horizontal="left" vertical="center" indent="1"/>
    </xf>
    <xf numFmtId="0" fontId="12" fillId="9" borderId="3" xfId="5" applyFont="1" applyFill="1" applyBorder="1" applyAlignment="1">
      <alignment horizontal="left" vertical="center" indent="1"/>
    </xf>
    <xf numFmtId="0" fontId="12" fillId="9" borderId="4" xfId="5" applyFont="1" applyFill="1" applyBorder="1" applyAlignment="1">
      <alignment horizontal="left" vertical="center" indent="1"/>
    </xf>
    <xf numFmtId="3" fontId="16" fillId="0" borderId="33" xfId="25" applyNumberFormat="1" applyFont="1" applyFill="1" applyBorder="1" applyAlignment="1">
      <alignment horizontal="center"/>
    </xf>
    <xf numFmtId="3" fontId="8" fillId="4" borderId="45" xfId="25" applyNumberFormat="1" applyFont="1" applyFill="1" applyBorder="1" applyAlignment="1">
      <alignment horizontal="center"/>
    </xf>
    <xf numFmtId="3" fontId="8" fillId="4" borderId="10" xfId="25" applyNumberFormat="1" applyFont="1" applyFill="1" applyBorder="1" applyAlignment="1">
      <alignment horizontal="center"/>
    </xf>
    <xf numFmtId="0" fontId="12" fillId="2" borderId="41" xfId="5" applyFont="1" applyFill="1" applyBorder="1" applyAlignment="1">
      <alignment horizontal="left" indent="2"/>
    </xf>
    <xf numFmtId="0" fontId="12" fillId="2" borderId="42" xfId="5" applyFont="1" applyFill="1" applyBorder="1" applyAlignment="1">
      <alignment horizontal="left" indent="2"/>
    </xf>
    <xf numFmtId="0" fontId="12" fillId="2" borderId="13" xfId="5" applyFont="1" applyFill="1" applyBorder="1" applyAlignment="1">
      <alignment horizontal="left" indent="2"/>
    </xf>
    <xf numFmtId="3" fontId="12" fillId="2" borderId="41" xfId="0" applyNumberFormat="1" applyFont="1" applyFill="1" applyBorder="1" applyAlignment="1">
      <alignment horizontal="center"/>
    </xf>
    <xf numFmtId="3" fontId="12" fillId="2" borderId="13" xfId="0" applyNumberFormat="1" applyFont="1" applyFill="1" applyBorder="1" applyAlignment="1">
      <alignment horizontal="center"/>
    </xf>
    <xf numFmtId="3" fontId="15" fillId="0" borderId="45" xfId="0" applyNumberFormat="1" applyFont="1" applyFill="1" applyBorder="1" applyAlignment="1">
      <alignment horizontal="center"/>
    </xf>
    <xf numFmtId="3" fontId="15" fillId="0" borderId="10" xfId="0" applyNumberFormat="1" applyFont="1" applyFill="1" applyBorder="1" applyAlignment="1">
      <alignment horizontal="center"/>
    </xf>
    <xf numFmtId="3" fontId="8" fillId="12" borderId="45" xfId="25" applyNumberFormat="1" applyFont="1" applyFill="1" applyBorder="1" applyAlignment="1">
      <alignment horizontal="center"/>
    </xf>
    <xf numFmtId="3" fontId="8" fillId="12" borderId="10" xfId="25" applyNumberFormat="1" applyFont="1" applyFill="1" applyBorder="1" applyAlignment="1">
      <alignment horizontal="center"/>
    </xf>
    <xf numFmtId="3" fontId="8" fillId="4" borderId="44" xfId="25" applyNumberFormat="1" applyFont="1" applyFill="1" applyBorder="1" applyAlignment="1">
      <alignment horizontal="center"/>
    </xf>
    <xf numFmtId="3" fontId="8" fillId="4" borderId="26" xfId="25" applyNumberFormat="1" applyFont="1" applyFill="1" applyBorder="1" applyAlignment="1">
      <alignment horizontal="center"/>
    </xf>
    <xf numFmtId="3" fontId="8" fillId="4" borderId="43" xfId="25" applyNumberFormat="1" applyFont="1" applyFill="1" applyBorder="1" applyAlignment="1">
      <alignment horizontal="center"/>
    </xf>
    <xf numFmtId="3" fontId="8" fillId="4" borderId="7" xfId="25" applyNumberFormat="1" applyFont="1" applyFill="1" applyBorder="1" applyAlignment="1">
      <alignment horizontal="center"/>
    </xf>
    <xf numFmtId="3" fontId="15" fillId="0" borderId="44" xfId="0" applyNumberFormat="1" applyFont="1" applyFill="1" applyBorder="1" applyAlignment="1">
      <alignment horizontal="center"/>
    </xf>
    <xf numFmtId="3" fontId="15" fillId="0" borderId="26" xfId="0" applyNumberFormat="1" applyFont="1" applyFill="1" applyBorder="1" applyAlignment="1">
      <alignment horizontal="center"/>
    </xf>
    <xf numFmtId="3" fontId="8" fillId="12" borderId="44" xfId="25" applyNumberFormat="1" applyFont="1" applyFill="1" applyBorder="1" applyAlignment="1">
      <alignment horizontal="center"/>
    </xf>
    <xf numFmtId="3" fontId="8" fillId="12" borderId="26" xfId="25" applyNumberFormat="1" applyFont="1" applyFill="1" applyBorder="1" applyAlignment="1">
      <alignment horizontal="center"/>
    </xf>
    <xf numFmtId="3" fontId="15" fillId="0" borderId="43" xfId="0" applyNumberFormat="1" applyFont="1" applyFill="1" applyBorder="1" applyAlignment="1">
      <alignment horizontal="center"/>
    </xf>
    <xf numFmtId="3" fontId="15" fillId="0" borderId="7" xfId="0" applyNumberFormat="1" applyFont="1" applyFill="1" applyBorder="1" applyAlignment="1">
      <alignment horizontal="center"/>
    </xf>
    <xf numFmtId="3" fontId="8" fillId="12" borderId="43" xfId="25" applyNumberFormat="1" applyFont="1" applyFill="1" applyBorder="1" applyAlignment="1">
      <alignment horizontal="center"/>
    </xf>
    <xf numFmtId="3" fontId="8" fillId="12" borderId="7" xfId="25" applyNumberFormat="1" applyFont="1" applyFill="1" applyBorder="1" applyAlignment="1">
      <alignment horizontal="center"/>
    </xf>
    <xf numFmtId="0" fontId="12" fillId="6" borderId="41" xfId="5" applyFont="1" applyFill="1" applyBorder="1" applyAlignment="1">
      <alignment horizontal="left" indent="1"/>
    </xf>
    <xf numFmtId="0" fontId="17" fillId="6" borderId="42" xfId="25" applyFont="1" applyFill="1" applyBorder="1" applyAlignment="1">
      <alignment horizontal="left" indent="1"/>
    </xf>
    <xf numFmtId="0" fontId="15" fillId="0" borderId="13" xfId="25" applyFont="1" applyBorder="1" applyAlignment="1">
      <alignment horizontal="left" indent="1"/>
    </xf>
    <xf numFmtId="0" fontId="5" fillId="0" borderId="0" xfId="5" applyFont="1" applyBorder="1" applyAlignment="1">
      <alignment horizontal="center"/>
    </xf>
    <xf numFmtId="0" fontId="12" fillId="9" borderId="32" xfId="5" applyFont="1" applyFill="1" applyBorder="1" applyAlignment="1">
      <alignment horizontal="center" vertical="center" wrapText="1"/>
    </xf>
    <xf numFmtId="0" fontId="12" fillId="9" borderId="33" xfId="5" applyFont="1" applyFill="1" applyBorder="1" applyAlignment="1">
      <alignment horizontal="center" vertical="center" wrapText="1"/>
    </xf>
    <xf numFmtId="0" fontId="12" fillId="9" borderId="20" xfId="5" applyFont="1" applyFill="1" applyBorder="1" applyAlignment="1">
      <alignment horizontal="center" vertical="center" wrapText="1"/>
    </xf>
    <xf numFmtId="0" fontId="12" fillId="9" borderId="36" xfId="5" applyFont="1" applyFill="1" applyBorder="1" applyAlignment="1">
      <alignment horizontal="center" vertical="center" wrapText="1"/>
    </xf>
    <xf numFmtId="0" fontId="12" fillId="9" borderId="1" xfId="5" applyFont="1" applyFill="1" applyBorder="1" applyAlignment="1">
      <alignment horizontal="center" vertical="center" wrapText="1"/>
    </xf>
    <xf numFmtId="0" fontId="12" fillId="9" borderId="37" xfId="5" applyFont="1" applyFill="1" applyBorder="1" applyAlignment="1">
      <alignment horizontal="center" vertical="center" wrapText="1"/>
    </xf>
    <xf numFmtId="0" fontId="17" fillId="9" borderId="18" xfId="25" applyFont="1" applyFill="1" applyBorder="1" applyAlignment="1">
      <alignment horizontal="center" vertical="center" wrapText="1"/>
    </xf>
    <xf numFmtId="0" fontId="17" fillId="9" borderId="19" xfId="25" applyFont="1" applyFill="1" applyBorder="1" applyAlignment="1">
      <alignment horizontal="center" vertical="center" wrapText="1"/>
    </xf>
    <xf numFmtId="0" fontId="4" fillId="0" borderId="0" xfId="25" applyFont="1" applyFill="1" applyBorder="1" applyAlignment="1">
      <alignment horizontal="center" vertical="center"/>
    </xf>
    <xf numFmtId="0" fontId="8" fillId="0" borderId="1" xfId="25" applyFont="1" applyFill="1" applyBorder="1" applyAlignment="1">
      <alignment horizontal="left" vertical="center" wrapText="1"/>
    </xf>
    <xf numFmtId="0" fontId="6" fillId="0" borderId="0" xfId="25" applyFont="1" applyFill="1" applyBorder="1" applyAlignment="1">
      <alignment horizontal="left" vertical="center"/>
    </xf>
    <xf numFmtId="0" fontId="35" fillId="0" borderId="0" xfId="4" applyFont="1" applyFill="1" applyBorder="1" applyAlignment="1">
      <alignment horizontal="center"/>
    </xf>
    <xf numFmtId="0" fontId="36" fillId="0" borderId="0" xfId="4" applyFont="1" applyFill="1" applyBorder="1" applyAlignment="1">
      <alignment horizontal="center"/>
    </xf>
    <xf numFmtId="0" fontId="9" fillId="6" borderId="32" xfId="4" applyFont="1" applyFill="1" applyBorder="1" applyAlignment="1">
      <alignment horizontal="center" vertical="center" wrapText="1"/>
    </xf>
    <xf numFmtId="0" fontId="2" fillId="0" borderId="20" xfId="4" applyBorder="1" applyAlignment="1">
      <alignment horizontal="center" vertical="center" wrapText="1"/>
    </xf>
    <xf numFmtId="3" fontId="8" fillId="0" borderId="0" xfId="5" applyNumberFormat="1"/>
    <xf numFmtId="0" fontId="45" fillId="0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Fill="1"/>
    <xf numFmtId="0" fontId="23" fillId="0" borderId="0" xfId="0" applyFont="1" applyAlignment="1">
      <alignment horizontal="righ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13" borderId="18" xfId="0" applyFont="1" applyFill="1" applyBorder="1" applyAlignment="1">
      <alignment horizontal="center"/>
    </xf>
    <xf numFmtId="0" fontId="46" fillId="13" borderId="18" xfId="0" applyFont="1" applyFill="1" applyBorder="1" applyAlignment="1">
      <alignment horizontal="center"/>
    </xf>
    <xf numFmtId="0" fontId="47" fillId="13" borderId="18" xfId="0" applyFont="1" applyFill="1" applyBorder="1" applyAlignment="1">
      <alignment horizontal="center"/>
    </xf>
    <xf numFmtId="0" fontId="17" fillId="13" borderId="18" xfId="0" applyFont="1" applyFill="1" applyBorder="1" applyAlignment="1">
      <alignment horizontal="center"/>
    </xf>
    <xf numFmtId="0" fontId="0" fillId="13" borderId="6" xfId="0" applyFill="1" applyBorder="1"/>
    <xf numFmtId="0" fontId="46" fillId="13" borderId="19" xfId="0" applyFont="1" applyFill="1" applyBorder="1" applyAlignment="1">
      <alignment horizontal="center"/>
    </xf>
    <xf numFmtId="0" fontId="46" fillId="13" borderId="6" xfId="0" applyFont="1" applyFill="1" applyBorder="1" applyAlignment="1">
      <alignment horizontal="center"/>
    </xf>
    <xf numFmtId="0" fontId="17" fillId="13" borderId="6" xfId="0" applyFont="1" applyFill="1" applyBorder="1" applyAlignment="1">
      <alignment horizontal="center"/>
    </xf>
    <xf numFmtId="0" fontId="17" fillId="13" borderId="19" xfId="0" applyFont="1" applyFill="1" applyBorder="1" applyAlignment="1">
      <alignment horizontal="center"/>
    </xf>
    <xf numFmtId="0" fontId="48" fillId="0" borderId="16" xfId="0" applyFont="1" applyBorder="1"/>
    <xf numFmtId="3" fontId="49" fillId="11" borderId="16" xfId="0" applyNumberFormat="1" applyFont="1" applyFill="1" applyBorder="1"/>
    <xf numFmtId="0" fontId="0" fillId="0" borderId="53" xfId="0" applyBorder="1"/>
    <xf numFmtId="3" fontId="0" fillId="11" borderId="53" xfId="0" applyNumberFormat="1" applyFill="1" applyBorder="1"/>
    <xf numFmtId="3" fontId="0" fillId="4" borderId="53" xfId="0" applyNumberFormat="1" applyFill="1" applyBorder="1"/>
    <xf numFmtId="0" fontId="50" fillId="0" borderId="53" xfId="0" applyFont="1" applyFill="1" applyBorder="1"/>
    <xf numFmtId="0" fontId="50" fillId="0" borderId="19" xfId="0" applyFont="1" applyBorder="1"/>
    <xf numFmtId="3" fontId="0" fillId="11" borderId="19" xfId="0" applyNumberFormat="1" applyFill="1" applyBorder="1"/>
    <xf numFmtId="3" fontId="0" fillId="4" borderId="19" xfId="0" applyNumberFormat="1" applyFill="1" applyBorder="1"/>
    <xf numFmtId="0" fontId="47" fillId="0" borderId="5" xfId="0" applyFont="1" applyBorder="1"/>
    <xf numFmtId="3" fontId="49" fillId="11" borderId="5" xfId="0" applyNumberFormat="1" applyFont="1" applyFill="1" applyBorder="1"/>
    <xf numFmtId="0" fontId="43" fillId="0" borderId="16" xfId="0" applyFont="1" applyBorder="1"/>
    <xf numFmtId="3" fontId="50" fillId="11" borderId="16" xfId="0" applyNumberFormat="1" applyFont="1" applyFill="1" applyBorder="1"/>
    <xf numFmtId="3" fontId="0" fillId="4" borderId="16" xfId="0" applyNumberFormat="1" applyFill="1" applyBorder="1"/>
    <xf numFmtId="0" fontId="43" fillId="0" borderId="54" xfId="0" applyFont="1" applyBorder="1"/>
    <xf numFmtId="3" fontId="50" fillId="11" borderId="54" xfId="0" applyNumberFormat="1" applyFont="1" applyFill="1" applyBorder="1"/>
    <xf numFmtId="3" fontId="0" fillId="4" borderId="54" xfId="0" applyNumberFormat="1" applyFill="1" applyBorder="1"/>
    <xf numFmtId="0" fontId="48" fillId="0" borderId="5" xfId="0" applyFont="1" applyBorder="1"/>
    <xf numFmtId="3" fontId="49" fillId="4" borderId="5" xfId="0" applyNumberFormat="1" applyFont="1" applyFill="1" applyBorder="1"/>
    <xf numFmtId="3" fontId="49" fillId="11" borderId="18" xfId="0" applyNumberFormat="1" applyFont="1" applyFill="1" applyBorder="1"/>
    <xf numFmtId="3" fontId="49" fillId="4" borderId="18" xfId="0" applyNumberFormat="1" applyFont="1" applyFill="1" applyBorder="1"/>
    <xf numFmtId="0" fontId="47" fillId="0" borderId="18" xfId="0" applyFont="1" applyBorder="1"/>
    <xf numFmtId="0" fontId="0" fillId="0" borderId="16" xfId="0" applyBorder="1"/>
    <xf numFmtId="3" fontId="0" fillId="11" borderId="16" xfId="0" applyNumberFormat="1" applyFill="1" applyBorder="1"/>
    <xf numFmtId="0" fontId="0" fillId="0" borderId="19" xfId="0" applyBorder="1"/>
    <xf numFmtId="3" fontId="0" fillId="11" borderId="54" xfId="0" applyNumberFormat="1" applyFill="1" applyBorder="1"/>
    <xf numFmtId="3" fontId="50" fillId="11" borderId="53" xfId="0" applyNumberFormat="1" applyFont="1" applyFill="1" applyBorder="1"/>
    <xf numFmtId="0" fontId="0" fillId="0" borderId="54" xfId="0" applyBorder="1"/>
    <xf numFmtId="0" fontId="22" fillId="0" borderId="18" xfId="0" applyFont="1" applyFill="1" applyBorder="1"/>
    <xf numFmtId="3" fontId="22" fillId="11" borderId="18" xfId="0" applyNumberFormat="1" applyFont="1" applyFill="1" applyBorder="1"/>
    <xf numFmtId="3" fontId="22" fillId="4" borderId="18" xfId="0" applyNumberFormat="1" applyFont="1" applyFill="1" applyBorder="1"/>
    <xf numFmtId="0" fontId="49" fillId="0" borderId="5" xfId="0" applyFont="1" applyBorder="1"/>
    <xf numFmtId="0" fontId="2" fillId="0" borderId="0" xfId="0" applyFont="1"/>
    <xf numFmtId="0" fontId="6" fillId="0" borderId="0" xfId="0" applyFont="1" applyAlignment="1">
      <alignment horizontal="right"/>
    </xf>
    <xf numFmtId="0" fontId="47" fillId="0" borderId="19" xfId="0" applyFont="1" applyBorder="1"/>
    <xf numFmtId="3" fontId="50" fillId="11" borderId="8" xfId="0" applyNumberFormat="1" applyFont="1" applyFill="1" applyBorder="1"/>
    <xf numFmtId="3" fontId="0" fillId="4" borderId="8" xfId="0" applyNumberFormat="1" applyFill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" fillId="0" borderId="0" xfId="0" applyFont="1" applyFill="1"/>
    <xf numFmtId="0" fontId="43" fillId="0" borderId="55" xfId="0" applyFont="1" applyBorder="1"/>
    <xf numFmtId="3" fontId="0" fillId="11" borderId="55" xfId="0" applyNumberFormat="1" applyFill="1" applyBorder="1"/>
    <xf numFmtId="3" fontId="0" fillId="4" borderId="55" xfId="0" applyNumberFormat="1" applyFill="1" applyBorder="1"/>
    <xf numFmtId="3" fontId="22" fillId="11" borderId="5" xfId="0" applyNumberFormat="1" applyFont="1" applyFill="1" applyBorder="1"/>
    <xf numFmtId="3" fontId="22" fillId="4" borderId="5" xfId="0" applyNumberFormat="1" applyFont="1" applyFill="1" applyBorder="1"/>
    <xf numFmtId="3" fontId="37" fillId="11" borderId="5" xfId="0" applyNumberFormat="1" applyFont="1" applyFill="1" applyBorder="1"/>
    <xf numFmtId="3" fontId="37" fillId="4" borderId="5" xfId="0" applyNumberFormat="1" applyFont="1" applyFill="1" applyBorder="1"/>
    <xf numFmtId="3" fontId="37" fillId="11" borderId="18" xfId="0" applyNumberFormat="1" applyFont="1" applyFill="1" applyBorder="1"/>
    <xf numFmtId="3" fontId="37" fillId="4" borderId="18" xfId="0" applyNumberFormat="1" applyFont="1" applyFill="1" applyBorder="1"/>
    <xf numFmtId="3" fontId="0" fillId="11" borderId="8" xfId="0" applyNumberFormat="1" applyFill="1" applyBorder="1"/>
    <xf numFmtId="3" fontId="2" fillId="0" borderId="0" xfId="0" applyNumberFormat="1" applyFont="1" applyFill="1" applyBorder="1"/>
    <xf numFmtId="3" fontId="51" fillId="4" borderId="53" xfId="0" applyNumberFormat="1" applyFont="1" applyFill="1" applyBorder="1"/>
    <xf numFmtId="3" fontId="51" fillId="4" borderId="55" xfId="0" applyNumberFormat="1" applyFont="1" applyFill="1" applyBorder="1"/>
    <xf numFmtId="0" fontId="47" fillId="13" borderId="20" xfId="0" applyFont="1" applyFill="1" applyBorder="1" applyAlignment="1">
      <alignment horizontal="center"/>
    </xf>
    <xf numFmtId="0" fontId="17" fillId="13" borderId="20" xfId="0" applyFont="1" applyFill="1" applyBorder="1" applyAlignment="1">
      <alignment horizontal="center"/>
    </xf>
    <xf numFmtId="0" fontId="17" fillId="13" borderId="60" xfId="0" applyFont="1" applyFill="1" applyBorder="1" applyAlignment="1">
      <alignment horizontal="center"/>
    </xf>
    <xf numFmtId="0" fontId="46" fillId="13" borderId="61" xfId="0" applyFont="1" applyFill="1" applyBorder="1" applyAlignment="1">
      <alignment horizontal="center"/>
    </xf>
    <xf numFmtId="0" fontId="17" fillId="13" borderId="61" xfId="0" applyFont="1" applyFill="1" applyBorder="1" applyAlignment="1">
      <alignment horizontal="center"/>
    </xf>
    <xf numFmtId="0" fontId="17" fillId="13" borderId="62" xfId="0" applyFont="1" applyFill="1" applyBorder="1" applyAlignment="1">
      <alignment horizontal="center"/>
    </xf>
    <xf numFmtId="0" fontId="17" fillId="13" borderId="63" xfId="0" applyFont="1" applyFill="1" applyBorder="1" applyAlignment="1">
      <alignment horizontal="center"/>
    </xf>
    <xf numFmtId="3" fontId="44" fillId="11" borderId="16" xfId="0" applyNumberFormat="1" applyFont="1" applyFill="1" applyBorder="1"/>
    <xf numFmtId="3" fontId="44" fillId="4" borderId="16" xfId="0" applyNumberFormat="1" applyFont="1" applyFill="1" applyBorder="1"/>
    <xf numFmtId="0" fontId="23" fillId="14" borderId="0" xfId="0" applyFont="1" applyFill="1" applyBorder="1"/>
    <xf numFmtId="3" fontId="0" fillId="14" borderId="0" xfId="0" applyNumberFormat="1" applyFill="1" applyBorder="1"/>
    <xf numFmtId="3" fontId="23" fillId="11" borderId="18" xfId="0" applyNumberFormat="1" applyFont="1" applyFill="1" applyBorder="1"/>
    <xf numFmtId="3" fontId="23" fillId="4" borderId="18" xfId="0" applyNumberFormat="1" applyFont="1" applyFill="1" applyBorder="1"/>
    <xf numFmtId="0" fontId="0" fillId="15" borderId="0" xfId="0" applyFill="1"/>
    <xf numFmtId="3" fontId="0" fillId="4" borderId="10" xfId="0" applyNumberFormat="1" applyFill="1" applyBorder="1"/>
    <xf numFmtId="0" fontId="50" fillId="0" borderId="45" xfId="0" applyFont="1" applyFill="1" applyBorder="1"/>
    <xf numFmtId="0" fontId="50" fillId="0" borderId="36" xfId="0" applyFont="1" applyBorder="1"/>
    <xf numFmtId="3" fontId="0" fillId="4" borderId="37" xfId="0" applyNumberFormat="1" applyFill="1" applyBorder="1"/>
    <xf numFmtId="3" fontId="0" fillId="4" borderId="13" xfId="0" applyNumberFormat="1" applyFill="1" applyBorder="1"/>
    <xf numFmtId="3" fontId="22" fillId="11" borderId="4" xfId="0" applyNumberFormat="1" applyFont="1" applyFill="1" applyBorder="1"/>
    <xf numFmtId="3" fontId="22" fillId="4" borderId="4" xfId="0" applyNumberFormat="1" applyFont="1" applyFill="1" applyBorder="1"/>
    <xf numFmtId="3" fontId="22" fillId="11" borderId="20" xfId="0" applyNumberFormat="1" applyFont="1" applyFill="1" applyBorder="1"/>
    <xf numFmtId="3" fontId="22" fillId="4" borderId="20" xfId="0" applyNumberFormat="1" applyFont="1" applyFill="1" applyBorder="1"/>
    <xf numFmtId="3" fontId="0" fillId="11" borderId="52" xfId="0" applyNumberFormat="1" applyFill="1" applyBorder="1"/>
    <xf numFmtId="3" fontId="0" fillId="4" borderId="52" xfId="0" applyNumberFormat="1" applyFill="1" applyBorder="1"/>
    <xf numFmtId="3" fontId="0" fillId="11" borderId="13" xfId="0" applyNumberFormat="1" applyFill="1" applyBorder="1"/>
    <xf numFmtId="3" fontId="23" fillId="4" borderId="20" xfId="0" applyNumberFormat="1" applyFont="1" applyFill="1" applyBorder="1"/>
    <xf numFmtId="0" fontId="47" fillId="0" borderId="16" xfId="0" applyFont="1" applyBorder="1"/>
    <xf numFmtId="3" fontId="0" fillId="4" borderId="5" xfId="0" applyNumberFormat="1" applyFill="1" applyBorder="1"/>
    <xf numFmtId="3" fontId="49" fillId="11" borderId="4" xfId="0" applyNumberFormat="1" applyFont="1" applyFill="1" applyBorder="1"/>
    <xf numFmtId="3" fontId="49" fillId="4" borderId="4" xfId="0" applyNumberFormat="1" applyFont="1" applyFill="1" applyBorder="1"/>
    <xf numFmtId="3" fontId="37" fillId="11" borderId="16" xfId="0" applyNumberFormat="1" applyFont="1" applyFill="1" applyBorder="1"/>
    <xf numFmtId="3" fontId="37" fillId="11" borderId="52" xfId="0" applyNumberFormat="1" applyFont="1" applyFill="1" applyBorder="1"/>
    <xf numFmtId="3" fontId="37" fillId="11" borderId="51" xfId="0" applyNumberFormat="1" applyFont="1" applyFill="1" applyBorder="1"/>
    <xf numFmtId="3" fontId="0" fillId="0" borderId="0" xfId="0" applyNumberFormat="1"/>
    <xf numFmtId="3" fontId="23" fillId="11" borderId="8" xfId="0" applyNumberFormat="1" applyFont="1" applyFill="1" applyBorder="1"/>
    <xf numFmtId="3" fontId="23" fillId="4" borderId="64" xfId="0" applyNumberFormat="1" applyFont="1" applyFill="1" applyBorder="1"/>
    <xf numFmtId="0" fontId="52" fillId="0" borderId="36" xfId="0" applyFont="1" applyBorder="1"/>
    <xf numFmtId="3" fontId="23" fillId="11" borderId="6" xfId="0" applyNumberFormat="1" applyFont="1" applyFill="1" applyBorder="1"/>
    <xf numFmtId="3" fontId="23" fillId="4" borderId="6" xfId="0" applyNumberFormat="1" applyFont="1" applyFill="1" applyBorder="1"/>
    <xf numFmtId="3" fontId="23" fillId="4" borderId="26" xfId="0" applyNumberFormat="1" applyFont="1" applyFill="1" applyBorder="1"/>
    <xf numFmtId="0" fontId="48" fillId="0" borderId="5" xfId="0" applyFont="1" applyFill="1" applyBorder="1"/>
    <xf numFmtId="3" fontId="37" fillId="11" borderId="4" xfId="0" applyNumberFormat="1" applyFont="1" applyFill="1" applyBorder="1"/>
    <xf numFmtId="3" fontId="37" fillId="4" borderId="4" xfId="0" applyNumberFormat="1" applyFont="1" applyFill="1" applyBorder="1"/>
    <xf numFmtId="3" fontId="37" fillId="4" borderId="38" xfId="0" applyNumberFormat="1" applyFont="1" applyFill="1" applyBorder="1"/>
    <xf numFmtId="3" fontId="23" fillId="11" borderId="26" xfId="0" applyNumberFormat="1" applyFont="1" applyFill="1" applyBorder="1"/>
    <xf numFmtId="3" fontId="23" fillId="11" borderId="16" xfId="0" applyNumberFormat="1" applyFont="1" applyFill="1" applyBorder="1"/>
    <xf numFmtId="3" fontId="23" fillId="4" borderId="52" xfId="0" applyNumberFormat="1" applyFont="1" applyFill="1" applyBorder="1"/>
    <xf numFmtId="3" fontId="23" fillId="4" borderId="16" xfId="0" applyNumberFormat="1" applyFont="1" applyFill="1" applyBorder="1"/>
    <xf numFmtId="3" fontId="23" fillId="4" borderId="8" xfId="0" applyNumberFormat="1" applyFont="1" applyFill="1" applyBorder="1"/>
    <xf numFmtId="0" fontId="44" fillId="0" borderId="53" xfId="0" applyFont="1" applyBorder="1"/>
    <xf numFmtId="3" fontId="37" fillId="4" borderId="8" xfId="0" applyNumberFormat="1" applyFont="1" applyFill="1" applyBorder="1"/>
    <xf numFmtId="3" fontId="23" fillId="11" borderId="19" xfId="0" applyNumberFormat="1" applyFont="1" applyFill="1" applyBorder="1"/>
    <xf numFmtId="3" fontId="23" fillId="4" borderId="37" xfId="0" applyNumberFormat="1" applyFont="1" applyFill="1" applyBorder="1"/>
    <xf numFmtId="3" fontId="23" fillId="4" borderId="19" xfId="0" applyNumberFormat="1" applyFont="1" applyFill="1" applyBorder="1"/>
    <xf numFmtId="0" fontId="44" fillId="0" borderId="54" xfId="0" applyFont="1" applyFill="1" applyBorder="1"/>
    <xf numFmtId="3" fontId="37" fillId="4" borderId="19" xfId="0" applyNumberFormat="1" applyFont="1" applyFill="1" applyBorder="1"/>
    <xf numFmtId="0" fontId="48" fillId="0" borderId="18" xfId="0" applyFont="1" applyBorder="1"/>
    <xf numFmtId="3" fontId="22" fillId="4" borderId="38" xfId="0" applyNumberFormat="1" applyFont="1" applyFill="1" applyBorder="1"/>
    <xf numFmtId="3" fontId="37" fillId="11" borderId="19" xfId="0" applyNumberFormat="1" applyFont="1" applyFill="1" applyBorder="1"/>
    <xf numFmtId="3" fontId="37" fillId="4" borderId="26" xfId="0" applyNumberFormat="1" applyFont="1" applyFill="1" applyBorder="1"/>
    <xf numFmtId="3" fontId="37" fillId="4" borderId="37" xfId="0" applyNumberFormat="1" applyFont="1" applyFill="1" applyBorder="1"/>
    <xf numFmtId="3" fontId="37" fillId="4" borderId="63" xfId="0" applyNumberFormat="1" applyFont="1" applyFill="1" applyBorder="1"/>
    <xf numFmtId="0" fontId="44" fillId="0" borderId="0" xfId="0" applyFont="1"/>
  </cellXfs>
  <cellStyles count="79">
    <cellStyle name="Mena" xfId="68" builtinId="4"/>
    <cellStyle name="Normálna" xfId="0" builtinId="0"/>
    <cellStyle name="Normálna 10" xfId="6"/>
    <cellStyle name="Normálna 10 2" xfId="7"/>
    <cellStyle name="Normálna 10 2 2" xfId="8"/>
    <cellStyle name="Normálna 10 2 2 2" xfId="9"/>
    <cellStyle name="Normálna 10 2 2_PRÍJMY 2020-22rozpis" xfId="10"/>
    <cellStyle name="Normálna 10 2 3" xfId="11"/>
    <cellStyle name="Normálna 10 2 3 2" xfId="12"/>
    <cellStyle name="Normálna 10 2 3 2 2" xfId="13"/>
    <cellStyle name="Normálna 10 2 3 2 3" xfId="14"/>
    <cellStyle name="Normálna 10 2 3 2_PRÍJMY 2020-22rozpis" xfId="15"/>
    <cellStyle name="Normálna 10 2 3 3" xfId="16"/>
    <cellStyle name="Normálna 10 2 3_PRÍJMY 2020-22rozpis" xfId="17"/>
    <cellStyle name="Normálna 10 2 4" xfId="18"/>
    <cellStyle name="Normálna 10 2_PRÍJMY 2020-22rozpis" xfId="19"/>
    <cellStyle name="Normálna 10 3" xfId="20"/>
    <cellStyle name="Normálna 10_PRÍJMY 2020-22rozpis" xfId="21"/>
    <cellStyle name="Normálna 11" xfId="22"/>
    <cellStyle name="Normálna 11 2" xfId="23"/>
    <cellStyle name="Normálna 11_PRÍJMY 2020-22rozpis" xfId="24"/>
    <cellStyle name="Normálna 12" xfId="25"/>
    <cellStyle name="Normálna 12 2" xfId="26"/>
    <cellStyle name="Normálna 12_PRÍJMY 2020-22rozpis" xfId="27"/>
    <cellStyle name="Normálna 13" xfId="28"/>
    <cellStyle name="Normálna 13 2" xfId="29"/>
    <cellStyle name="Normálna 13_PRÍJMY 2020-22rozpis" xfId="30"/>
    <cellStyle name="Normálna 14" xfId="31"/>
    <cellStyle name="Normálna 15" xfId="32"/>
    <cellStyle name="Normálna 16" xfId="67"/>
    <cellStyle name="Normálna 16 2" xfId="77"/>
    <cellStyle name="Normálna 17" xfId="71"/>
    <cellStyle name="Normálna 18" xfId="72"/>
    <cellStyle name="Normálna 19" xfId="73"/>
    <cellStyle name="Normálna 2" xfId="1"/>
    <cellStyle name="Normálna 2 2" xfId="3"/>
    <cellStyle name="Normálna 20" xfId="74"/>
    <cellStyle name="Normálna 21" xfId="75"/>
    <cellStyle name="Normálna 22" xfId="70"/>
    <cellStyle name="Normálna 23" xfId="78"/>
    <cellStyle name="Normálna 3" xfId="33"/>
    <cellStyle name="Normálna 3 2" xfId="34"/>
    <cellStyle name="Normálna 3 2 2" xfId="4"/>
    <cellStyle name="Normálna 4" xfId="35"/>
    <cellStyle name="Normálna 5" xfId="36"/>
    <cellStyle name="Normálna 6" xfId="37"/>
    <cellStyle name="Normálna 6 2" xfId="38"/>
    <cellStyle name="Normálna 6 2 2" xfId="39"/>
    <cellStyle name="Normálna 6 2_PRÍJMY 2020-22rozpis" xfId="40"/>
    <cellStyle name="Normálna 6 3" xfId="41"/>
    <cellStyle name="Normálna 6_PRÍJMY 2020-22rozpis" xfId="42"/>
    <cellStyle name="Normálna 7" xfId="43"/>
    <cellStyle name="Normálna 7 2" xfId="44"/>
    <cellStyle name="Normálna 7_PRÍJMY 2020-22rozpis" xfId="45"/>
    <cellStyle name="Normálna 8" xfId="46"/>
    <cellStyle name="Normálna 8 2" xfId="47"/>
    <cellStyle name="Normálna 8_PRÍJMY 2020-22rozpis" xfId="48"/>
    <cellStyle name="Normálna 9" xfId="49"/>
    <cellStyle name="Normálna 9 2" xfId="50"/>
    <cellStyle name="Normálna 9_PRÍJMY 2020-22rozpis" xfId="51"/>
    <cellStyle name="normálne 2" xfId="52"/>
    <cellStyle name="normálne_dane pre rozpocet 2006-2008_JUN2005_final" xfId="69"/>
    <cellStyle name="normální_List1" xfId="76"/>
    <cellStyle name="normální_Rozdel prvkov" xfId="5"/>
    <cellStyle name="normální_Rozdel prvkov 2 2" xfId="53"/>
    <cellStyle name="normální_úprava sept2010MZz 2 2" xfId="2"/>
    <cellStyle name="Percentá 2" xfId="54"/>
    <cellStyle name="Percentá 2 2" xfId="55"/>
    <cellStyle name="Percentá 2 3" xfId="56"/>
    <cellStyle name="Percentá 2 4" xfId="57"/>
    <cellStyle name="Percentá 2 4 2" xfId="58"/>
    <cellStyle name="Percentá 2 5" xfId="59"/>
    <cellStyle name="Percentá 2 6" xfId="60"/>
    <cellStyle name="Poznámka 2" xfId="61"/>
    <cellStyle name="Poznámka 2 2" xfId="62"/>
    <cellStyle name="Poznámka 3" xfId="63"/>
    <cellStyle name="Poznámka 4" xfId="64"/>
    <cellStyle name="Poznámka 4 2" xfId="65"/>
    <cellStyle name="Poznámka 5" xfId="66"/>
  </cellStyles>
  <dxfs count="0"/>
  <tableStyles count="0" defaultTableStyle="TableStyleMedium2" defaultPivotStyle="PivotStyleLight16"/>
  <colors>
    <mruColors>
      <color rgb="FFFFFFCC"/>
      <color rgb="FF00FF00"/>
      <color rgb="FFCCFFFF"/>
      <color rgb="FFCCFFCC"/>
      <color rgb="FF99FF99"/>
      <color rgb="FFFFCCFF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0"/>
  <sheetViews>
    <sheetView topLeftCell="A28" zoomScale="80" zoomScaleNormal="80" workbookViewId="0">
      <selection activeCell="L43" sqref="L43"/>
    </sheetView>
  </sheetViews>
  <sheetFormatPr defaultColWidth="9.140625" defaultRowHeight="12.75" x14ac:dyDescent="0.2"/>
  <cols>
    <col min="1" max="1" width="1.85546875" style="1" customWidth="1"/>
    <col min="2" max="2" width="60.140625" style="1" customWidth="1"/>
    <col min="3" max="9" width="13.5703125" style="1" customWidth="1"/>
    <col min="10" max="16384" width="9.140625" style="1"/>
  </cols>
  <sheetData>
    <row r="1" spans="2:9" ht="22.15" customHeight="1" x14ac:dyDescent="0.2">
      <c r="B1" s="332" t="s">
        <v>240</v>
      </c>
      <c r="C1" s="332"/>
      <c r="D1" s="332"/>
      <c r="E1" s="332"/>
      <c r="F1" s="332"/>
      <c r="G1" s="332"/>
      <c r="H1" s="332"/>
      <c r="I1" s="332"/>
    </row>
    <row r="2" spans="2:9" ht="22.15" customHeight="1" x14ac:dyDescent="0.2">
      <c r="B2" s="333" t="s">
        <v>274</v>
      </c>
      <c r="C2" s="333"/>
      <c r="D2" s="333"/>
      <c r="E2" s="333"/>
      <c r="F2" s="333"/>
      <c r="G2" s="333"/>
      <c r="H2" s="333"/>
      <c r="I2" s="333"/>
    </row>
    <row r="3" spans="2:9" ht="30" customHeight="1" thickBot="1" x14ac:dyDescent="0.25">
      <c r="B3" s="334"/>
      <c r="C3" s="334"/>
      <c r="D3" s="334"/>
      <c r="E3" s="334"/>
      <c r="F3" s="334"/>
      <c r="G3" s="286"/>
      <c r="H3" s="286"/>
      <c r="I3" s="291" t="s">
        <v>265</v>
      </c>
    </row>
    <row r="4" spans="2:9" ht="42" customHeight="1" thickBot="1" x14ac:dyDescent="0.25">
      <c r="B4" s="2" t="s">
        <v>0</v>
      </c>
      <c r="C4" s="212" t="s">
        <v>263</v>
      </c>
      <c r="D4" s="212" t="s">
        <v>270</v>
      </c>
      <c r="E4" s="139" t="s">
        <v>287</v>
      </c>
      <c r="F4" s="139" t="s">
        <v>272</v>
      </c>
      <c r="G4" s="139" t="s">
        <v>273</v>
      </c>
      <c r="H4" s="139" t="s">
        <v>264</v>
      </c>
      <c r="I4" s="139" t="s">
        <v>276</v>
      </c>
    </row>
    <row r="5" spans="2:9" ht="24" customHeight="1" x14ac:dyDescent="0.2">
      <c r="B5" s="3" t="s">
        <v>1</v>
      </c>
      <c r="C5" s="223">
        <f>SUM(C6+C17+C29+C50)</f>
        <v>48234254</v>
      </c>
      <c r="D5" s="301">
        <f>SUM(D6+D17+D29+D50)</f>
        <v>53623391</v>
      </c>
      <c r="E5" s="301">
        <f t="shared" ref="E5:I5" si="0">SUM(E6+E17+E29+E50)</f>
        <v>49330642</v>
      </c>
      <c r="F5" s="301">
        <f t="shared" si="0"/>
        <v>54864124</v>
      </c>
      <c r="G5" s="301">
        <f t="shared" si="0"/>
        <v>53584317</v>
      </c>
      <c r="H5" s="301">
        <f t="shared" si="0"/>
        <v>54656897</v>
      </c>
      <c r="I5" s="301">
        <f t="shared" si="0"/>
        <v>55705627</v>
      </c>
    </row>
    <row r="6" spans="2:9" ht="19.899999999999999" customHeight="1" x14ac:dyDescent="0.2">
      <c r="B6" s="4" t="s">
        <v>283</v>
      </c>
      <c r="C6" s="224">
        <f t="shared" ref="C6:I6" si="1">SUM(C8+C9+C11+C12+C13+C14+C15+C16)</f>
        <v>27169996</v>
      </c>
      <c r="D6" s="224">
        <f t="shared" si="1"/>
        <v>29286086</v>
      </c>
      <c r="E6" s="303">
        <f t="shared" si="1"/>
        <v>28300972</v>
      </c>
      <c r="F6" s="303">
        <f t="shared" si="1"/>
        <v>31217925</v>
      </c>
      <c r="G6" s="312">
        <f t="shared" si="1"/>
        <v>31434753</v>
      </c>
      <c r="H6" s="312">
        <f t="shared" si="1"/>
        <v>32896753</v>
      </c>
      <c r="I6" s="312">
        <f t="shared" si="1"/>
        <v>33959233</v>
      </c>
    </row>
    <row r="7" spans="2:9" ht="16.149999999999999" customHeight="1" x14ac:dyDescent="0.2">
      <c r="B7" s="5" t="s">
        <v>2</v>
      </c>
      <c r="C7" s="225"/>
      <c r="D7" s="225"/>
      <c r="E7" s="304"/>
      <c r="F7" s="304"/>
      <c r="G7" s="313"/>
      <c r="H7" s="313"/>
      <c r="I7" s="313"/>
    </row>
    <row r="8" spans="2:9" ht="16.149999999999999" customHeight="1" x14ac:dyDescent="0.2">
      <c r="B8" s="5" t="s">
        <v>3</v>
      </c>
      <c r="C8" s="225">
        <v>150834</v>
      </c>
      <c r="D8" s="225">
        <v>148616</v>
      </c>
      <c r="E8" s="304">
        <v>150000</v>
      </c>
      <c r="F8" s="304">
        <v>150000</v>
      </c>
      <c r="G8" s="313">
        <v>150000</v>
      </c>
      <c r="H8" s="313">
        <v>150000</v>
      </c>
      <c r="I8" s="313">
        <v>150000</v>
      </c>
    </row>
    <row r="9" spans="2:9" ht="16.149999999999999" customHeight="1" x14ac:dyDescent="0.2">
      <c r="B9" s="5" t="s">
        <v>4</v>
      </c>
      <c r="C9" s="225">
        <v>590175</v>
      </c>
      <c r="D9" s="225">
        <v>537330</v>
      </c>
      <c r="E9" s="304">
        <v>550000</v>
      </c>
      <c r="F9" s="304">
        <v>550000</v>
      </c>
      <c r="G9" s="313">
        <v>390000</v>
      </c>
      <c r="H9" s="313">
        <v>390000</v>
      </c>
      <c r="I9" s="313">
        <v>390000</v>
      </c>
    </row>
    <row r="10" spans="2:9" ht="16.149999999999999" customHeight="1" x14ac:dyDescent="0.2">
      <c r="B10" s="5" t="s">
        <v>5</v>
      </c>
      <c r="C10" s="225">
        <v>562294</v>
      </c>
      <c r="D10" s="225">
        <v>514059</v>
      </c>
      <c r="E10" s="304">
        <v>500000</v>
      </c>
      <c r="F10" s="304">
        <v>500000</v>
      </c>
      <c r="G10" s="313">
        <v>370000</v>
      </c>
      <c r="H10" s="313">
        <v>370000</v>
      </c>
      <c r="I10" s="313">
        <v>370000</v>
      </c>
    </row>
    <row r="11" spans="2:9" ht="16.149999999999999" customHeight="1" x14ac:dyDescent="0.2">
      <c r="B11" s="5" t="s">
        <v>6</v>
      </c>
      <c r="C11" s="225">
        <v>1715</v>
      </c>
      <c r="D11" s="225">
        <v>1281</v>
      </c>
      <c r="E11" s="304">
        <v>1500</v>
      </c>
      <c r="F11" s="304">
        <v>1500</v>
      </c>
      <c r="G11" s="313">
        <v>1500</v>
      </c>
      <c r="H11" s="313">
        <v>1500</v>
      </c>
      <c r="I11" s="313">
        <v>1500</v>
      </c>
    </row>
    <row r="12" spans="2:9" ht="16.149999999999999" customHeight="1" x14ac:dyDescent="0.2">
      <c r="B12" s="5" t="s">
        <v>7</v>
      </c>
      <c r="C12" s="225">
        <v>8987</v>
      </c>
      <c r="D12" s="225">
        <v>7053</v>
      </c>
      <c r="E12" s="304">
        <v>8500</v>
      </c>
      <c r="F12" s="304">
        <v>8500</v>
      </c>
      <c r="G12" s="313">
        <v>8500</v>
      </c>
      <c r="H12" s="313">
        <v>8500</v>
      </c>
      <c r="I12" s="313">
        <v>8500</v>
      </c>
    </row>
    <row r="13" spans="2:9" ht="16.149999999999999" customHeight="1" x14ac:dyDescent="0.2">
      <c r="B13" s="5" t="s">
        <v>8</v>
      </c>
      <c r="C13" s="225">
        <v>18592566</v>
      </c>
      <c r="D13" s="225">
        <v>19678286</v>
      </c>
      <c r="E13" s="304">
        <v>19547583</v>
      </c>
      <c r="F13" s="304">
        <v>22214536</v>
      </c>
      <c r="G13" s="313">
        <v>22700000</v>
      </c>
      <c r="H13" s="313">
        <v>24062000</v>
      </c>
      <c r="I13" s="313">
        <v>25024480</v>
      </c>
    </row>
    <row r="14" spans="2:9" ht="16.149999999999999" customHeight="1" x14ac:dyDescent="0.2">
      <c r="B14" s="5" t="s">
        <v>9</v>
      </c>
      <c r="C14" s="225">
        <v>6594565</v>
      </c>
      <c r="D14" s="225">
        <v>7449660</v>
      </c>
      <c r="E14" s="304">
        <v>7358636</v>
      </c>
      <c r="F14" s="304">
        <v>7608636</v>
      </c>
      <c r="G14" s="313">
        <v>7500000</v>
      </c>
      <c r="H14" s="313">
        <v>7600000</v>
      </c>
      <c r="I14" s="313">
        <v>7700000</v>
      </c>
    </row>
    <row r="15" spans="2:9" ht="16.149999999999999" customHeight="1" x14ac:dyDescent="0.2">
      <c r="B15" s="5" t="s">
        <v>10</v>
      </c>
      <c r="C15" s="225">
        <v>684753</v>
      </c>
      <c r="D15" s="225">
        <v>711685</v>
      </c>
      <c r="E15" s="304">
        <v>684753</v>
      </c>
      <c r="F15" s="304">
        <v>684753</v>
      </c>
      <c r="G15" s="313">
        <v>684753</v>
      </c>
      <c r="H15" s="313">
        <v>684753</v>
      </c>
      <c r="I15" s="313">
        <v>684753</v>
      </c>
    </row>
    <row r="16" spans="2:9" ht="16.149999999999999" customHeight="1" x14ac:dyDescent="0.2">
      <c r="B16" s="125" t="s">
        <v>220</v>
      </c>
      <c r="C16" s="225">
        <v>546401</v>
      </c>
      <c r="D16" s="225">
        <v>752175</v>
      </c>
      <c r="E16" s="304"/>
      <c r="F16" s="304"/>
      <c r="G16" s="313"/>
      <c r="H16" s="313"/>
      <c r="I16" s="313"/>
    </row>
    <row r="17" spans="2:9" ht="19.899999999999999" customHeight="1" x14ac:dyDescent="0.2">
      <c r="B17" s="4" t="s">
        <v>284</v>
      </c>
      <c r="C17" s="224">
        <f t="shared" ref="C17" si="2">SUM(C18:C26)</f>
        <v>3589037</v>
      </c>
      <c r="D17" s="224">
        <f t="shared" ref="D17:E17" si="3">SUM(D28+D26+D25+D24+D23+D22+D21+D20+D19+D18)</f>
        <v>4363841</v>
      </c>
      <c r="E17" s="303">
        <f t="shared" si="3"/>
        <v>5296866</v>
      </c>
      <c r="F17" s="303">
        <f>SUM(F28+F26+F25+F24+F23+F22+F21+F20+F19+F18)</f>
        <v>5408909</v>
      </c>
      <c r="G17" s="312">
        <f>SUM(G28+G26+G25+G24+G23+G22+G21+G20+G19+G18)</f>
        <v>5904471</v>
      </c>
      <c r="H17" s="312">
        <f t="shared" ref="H17:I17" si="4">SUM(H28+H26+H25+H24+H23+H22+H21+H20+H19+H18)</f>
        <v>5973961</v>
      </c>
      <c r="I17" s="312">
        <f t="shared" si="4"/>
        <v>5960211</v>
      </c>
    </row>
    <row r="18" spans="2:9" ht="16.5" customHeight="1" x14ac:dyDescent="0.2">
      <c r="B18" s="6" t="s">
        <v>11</v>
      </c>
      <c r="C18" s="225">
        <v>156292</v>
      </c>
      <c r="D18" s="225">
        <v>142984</v>
      </c>
      <c r="E18" s="304">
        <v>180000</v>
      </c>
      <c r="F18" s="304">
        <v>180000</v>
      </c>
      <c r="G18" s="313">
        <v>180000</v>
      </c>
      <c r="H18" s="313">
        <v>180000</v>
      </c>
      <c r="I18" s="313">
        <v>180000</v>
      </c>
    </row>
    <row r="19" spans="2:9" ht="16.5" customHeight="1" x14ac:dyDescent="0.2">
      <c r="B19" s="6" t="s">
        <v>12</v>
      </c>
      <c r="C19" s="225">
        <v>1350046</v>
      </c>
      <c r="D19" s="225">
        <v>1289777</v>
      </c>
      <c r="E19" s="304">
        <v>1290000</v>
      </c>
      <c r="F19" s="304">
        <v>1290000</v>
      </c>
      <c r="G19" s="313">
        <v>1387000</v>
      </c>
      <c r="H19" s="313">
        <v>1387000</v>
      </c>
      <c r="I19" s="313">
        <v>1387000</v>
      </c>
    </row>
    <row r="20" spans="2:9" ht="16.5" customHeight="1" x14ac:dyDescent="0.2">
      <c r="B20" s="6" t="s">
        <v>13</v>
      </c>
      <c r="C20" s="225">
        <v>205876</v>
      </c>
      <c r="D20" s="225">
        <v>229777</v>
      </c>
      <c r="E20" s="304">
        <v>210207</v>
      </c>
      <c r="F20" s="304">
        <v>210207</v>
      </c>
      <c r="G20" s="313">
        <v>240207</v>
      </c>
      <c r="H20" s="313">
        <v>240207</v>
      </c>
      <c r="I20" s="313">
        <v>240207</v>
      </c>
    </row>
    <row r="21" spans="2:9" ht="16.5" customHeight="1" x14ac:dyDescent="0.2">
      <c r="B21" s="6" t="s">
        <v>14</v>
      </c>
      <c r="C21" s="225">
        <v>319061</v>
      </c>
      <c r="D21" s="225">
        <v>278268</v>
      </c>
      <c r="E21" s="304">
        <v>300000</v>
      </c>
      <c r="F21" s="304">
        <v>300000</v>
      </c>
      <c r="G21" s="313">
        <v>278260</v>
      </c>
      <c r="H21" s="313">
        <v>300000</v>
      </c>
      <c r="I21" s="313">
        <v>300000</v>
      </c>
    </row>
    <row r="22" spans="2:9" ht="16.5" customHeight="1" x14ac:dyDescent="0.2">
      <c r="B22" s="6" t="s">
        <v>15</v>
      </c>
      <c r="C22" s="225">
        <v>471306</v>
      </c>
      <c r="D22" s="225">
        <v>534436</v>
      </c>
      <c r="E22" s="304">
        <v>568800</v>
      </c>
      <c r="F22" s="304">
        <v>626161</v>
      </c>
      <c r="G22" s="313">
        <f>567800+130000</f>
        <v>697800</v>
      </c>
      <c r="H22" s="313">
        <v>697800</v>
      </c>
      <c r="I22" s="313">
        <v>697800</v>
      </c>
    </row>
    <row r="23" spans="2:9" ht="16.5" customHeight="1" x14ac:dyDescent="0.2">
      <c r="B23" s="6" t="s">
        <v>16</v>
      </c>
      <c r="C23" s="225">
        <v>135124</v>
      </c>
      <c r="D23" s="225">
        <v>131920</v>
      </c>
      <c r="E23" s="304">
        <v>421170</v>
      </c>
      <c r="F23" s="304">
        <v>421170</v>
      </c>
      <c r="G23" s="313">
        <v>313770</v>
      </c>
      <c r="H23" s="313">
        <v>315020</v>
      </c>
      <c r="I23" s="313">
        <v>303770</v>
      </c>
    </row>
    <row r="24" spans="2:9" ht="16.5" customHeight="1" x14ac:dyDescent="0.2">
      <c r="B24" s="6" t="s">
        <v>17</v>
      </c>
      <c r="C24" s="225">
        <v>6783</v>
      </c>
      <c r="D24" s="225">
        <v>9998</v>
      </c>
      <c r="E24" s="304">
        <v>8000</v>
      </c>
      <c r="F24" s="304">
        <v>8000</v>
      </c>
      <c r="G24" s="313">
        <v>8000</v>
      </c>
      <c r="H24" s="313">
        <v>8000</v>
      </c>
      <c r="I24" s="313">
        <v>8000</v>
      </c>
    </row>
    <row r="25" spans="2:9" ht="16.5" customHeight="1" x14ac:dyDescent="0.2">
      <c r="B25" s="6" t="s">
        <v>18</v>
      </c>
      <c r="C25" s="225">
        <v>343382</v>
      </c>
      <c r="D25" s="225">
        <v>518372</v>
      </c>
      <c r="E25" s="304">
        <v>179000</v>
      </c>
      <c r="F25" s="304">
        <v>223682</v>
      </c>
      <c r="G25" s="313">
        <v>344250</v>
      </c>
      <c r="H25" s="313">
        <v>390750</v>
      </c>
      <c r="I25" s="313">
        <v>388250</v>
      </c>
    </row>
    <row r="26" spans="2:9" ht="16.5" customHeight="1" x14ac:dyDescent="0.2">
      <c r="B26" s="6" t="s">
        <v>19</v>
      </c>
      <c r="C26" s="225">
        <v>601167</v>
      </c>
      <c r="D26" s="225">
        <v>1228309</v>
      </c>
      <c r="E26" s="304">
        <v>2139689</v>
      </c>
      <c r="F26" s="304">
        <v>2139689</v>
      </c>
      <c r="G26" s="313">
        <v>2415184</v>
      </c>
      <c r="H26" s="313">
        <v>2415184</v>
      </c>
      <c r="I26" s="313">
        <v>2415184</v>
      </c>
    </row>
    <row r="27" spans="2:9" ht="16.5" customHeight="1" x14ac:dyDescent="0.2">
      <c r="B27" s="5" t="s">
        <v>36</v>
      </c>
      <c r="C27" s="225"/>
      <c r="D27" s="225">
        <v>660195</v>
      </c>
      <c r="E27" s="304">
        <v>938773</v>
      </c>
      <c r="F27" s="304">
        <v>938773</v>
      </c>
      <c r="G27" s="313">
        <v>1080288</v>
      </c>
      <c r="H27" s="313">
        <v>1080288</v>
      </c>
      <c r="I27" s="313">
        <v>1080288</v>
      </c>
    </row>
    <row r="28" spans="2:9" ht="16.5" customHeight="1" x14ac:dyDescent="0.2">
      <c r="B28" s="5" t="s">
        <v>224</v>
      </c>
      <c r="C28" s="225">
        <v>0</v>
      </c>
      <c r="D28" s="225">
        <v>0</v>
      </c>
      <c r="E28" s="304">
        <v>0</v>
      </c>
      <c r="F28" s="304">
        <v>10000</v>
      </c>
      <c r="G28" s="313">
        <v>40000</v>
      </c>
      <c r="H28" s="313">
        <v>40000</v>
      </c>
      <c r="I28" s="313">
        <v>40000</v>
      </c>
    </row>
    <row r="29" spans="2:9" ht="19.899999999999999" customHeight="1" x14ac:dyDescent="0.2">
      <c r="B29" s="7" t="s">
        <v>285</v>
      </c>
      <c r="C29" s="226">
        <f t="shared" ref="C29" si="5">SUM(C30+C47+C48)</f>
        <v>15497347</v>
      </c>
      <c r="D29" s="226">
        <f>SUM(D30+D47+D48+D49)</f>
        <v>17841627</v>
      </c>
      <c r="E29" s="305">
        <f t="shared" ref="E29:I29" si="6">SUM(E30+E47+E48+E49)</f>
        <v>13018432</v>
      </c>
      <c r="F29" s="305">
        <f t="shared" si="6"/>
        <v>15333896</v>
      </c>
      <c r="G29" s="314">
        <f t="shared" si="6"/>
        <v>13528306</v>
      </c>
      <c r="H29" s="314">
        <f t="shared" si="6"/>
        <v>13069396</v>
      </c>
      <c r="I29" s="314">
        <f t="shared" si="6"/>
        <v>13069396</v>
      </c>
    </row>
    <row r="30" spans="2:9" ht="16.5" customHeight="1" x14ac:dyDescent="0.2">
      <c r="B30" s="6" t="s">
        <v>20</v>
      </c>
      <c r="C30" s="225">
        <f t="shared" ref="C30" si="7">SUM(C31+C32+C33+C39+C40+C41+C42+C43+C44+C45+C46)</f>
        <v>13754262</v>
      </c>
      <c r="D30" s="225">
        <f>SUM(D31+D32+D33+D39+D40+D41+D42+D43+D44+D45+D46)</f>
        <v>14651817</v>
      </c>
      <c r="E30" s="304">
        <f t="shared" ref="E30:I30" si="8">SUM(E31+E32+E33+E39+E40+E41+E42+E43+E44+E45+E46)</f>
        <v>11707507</v>
      </c>
      <c r="F30" s="304">
        <f t="shared" si="8"/>
        <v>13786686</v>
      </c>
      <c r="G30" s="313">
        <f t="shared" si="8"/>
        <v>13069396</v>
      </c>
      <c r="H30" s="313">
        <f t="shared" si="8"/>
        <v>13069396</v>
      </c>
      <c r="I30" s="313">
        <f t="shared" si="8"/>
        <v>13069396</v>
      </c>
    </row>
    <row r="31" spans="2:9" ht="16.5" customHeight="1" x14ac:dyDescent="0.2">
      <c r="B31" s="6" t="s">
        <v>21</v>
      </c>
      <c r="C31" s="225">
        <v>11937892</v>
      </c>
      <c r="D31" s="225">
        <v>12837138</v>
      </c>
      <c r="E31" s="304">
        <v>10912666</v>
      </c>
      <c r="F31" s="304">
        <v>12951464</v>
      </c>
      <c r="G31" s="313">
        <v>12239263</v>
      </c>
      <c r="H31" s="313">
        <v>12239263</v>
      </c>
      <c r="I31" s="313">
        <v>12239263</v>
      </c>
    </row>
    <row r="32" spans="2:9" s="8" customFormat="1" ht="16.5" customHeight="1" x14ac:dyDescent="0.2">
      <c r="B32" s="5" t="s">
        <v>22</v>
      </c>
      <c r="C32" s="225">
        <v>310128</v>
      </c>
      <c r="D32" s="225">
        <v>347652</v>
      </c>
      <c r="E32" s="304">
        <v>347652</v>
      </c>
      <c r="F32" s="304">
        <v>361970</v>
      </c>
      <c r="G32" s="313">
        <v>354720</v>
      </c>
      <c r="H32" s="313">
        <v>354720</v>
      </c>
      <c r="I32" s="313">
        <v>354720</v>
      </c>
    </row>
    <row r="33" spans="2:9" s="8" customFormat="1" ht="16.5" customHeight="1" thickBot="1" x14ac:dyDescent="0.25">
      <c r="B33" s="9" t="s">
        <v>23</v>
      </c>
      <c r="C33" s="227">
        <v>32400</v>
      </c>
      <c r="D33" s="227">
        <v>48489</v>
      </c>
      <c r="E33" s="306">
        <v>32400</v>
      </c>
      <c r="F33" s="306">
        <v>55350</v>
      </c>
      <c r="G33" s="315">
        <v>54000</v>
      </c>
      <c r="H33" s="315">
        <v>54000</v>
      </c>
      <c r="I33" s="315">
        <v>54000</v>
      </c>
    </row>
    <row r="34" spans="2:9" s="8" customFormat="1" ht="25.5" customHeight="1" x14ac:dyDescent="0.2">
      <c r="B34" s="155"/>
      <c r="C34" s="155"/>
      <c r="D34" s="155"/>
      <c r="E34" s="155"/>
      <c r="F34" s="155"/>
      <c r="G34" s="155"/>
      <c r="H34" s="155"/>
      <c r="I34" s="155"/>
    </row>
    <row r="35" spans="2:9" s="10" customFormat="1" ht="22.15" customHeight="1" x14ac:dyDescent="0.2">
      <c r="B35" s="332" t="s">
        <v>240</v>
      </c>
      <c r="C35" s="332"/>
      <c r="D35" s="332"/>
      <c r="E35" s="332"/>
      <c r="F35" s="332"/>
      <c r="G35" s="332"/>
      <c r="H35" s="332"/>
      <c r="I35" s="332"/>
    </row>
    <row r="36" spans="2:9" ht="22.15" customHeight="1" x14ac:dyDescent="0.2">
      <c r="B36" s="333" t="s">
        <v>274</v>
      </c>
      <c r="C36" s="333"/>
      <c r="D36" s="333"/>
      <c r="E36" s="333"/>
      <c r="F36" s="333"/>
      <c r="G36" s="333"/>
      <c r="H36" s="333"/>
      <c r="I36" s="333"/>
    </row>
    <row r="37" spans="2:9" ht="26.65" customHeight="1" thickBot="1" x14ac:dyDescent="0.25">
      <c r="B37" s="11"/>
      <c r="C37" s="11"/>
      <c r="D37" s="11"/>
      <c r="E37" s="11"/>
      <c r="F37" s="11"/>
      <c r="G37" s="11"/>
      <c r="H37" s="11"/>
      <c r="I37" s="291" t="s">
        <v>290</v>
      </c>
    </row>
    <row r="38" spans="2:9" ht="44.85" customHeight="1" thickBot="1" x14ac:dyDescent="0.25">
      <c r="B38" s="2" t="s">
        <v>0</v>
      </c>
      <c r="C38" s="212" t="s">
        <v>263</v>
      </c>
      <c r="D38" s="212" t="s">
        <v>270</v>
      </c>
      <c r="E38" s="139" t="s">
        <v>287</v>
      </c>
      <c r="F38" s="139" t="s">
        <v>272</v>
      </c>
      <c r="G38" s="139" t="s">
        <v>273</v>
      </c>
      <c r="H38" s="139" t="s">
        <v>264</v>
      </c>
      <c r="I38" s="139" t="s">
        <v>276</v>
      </c>
    </row>
    <row r="39" spans="2:9" ht="15.6" customHeight="1" x14ac:dyDescent="0.2">
      <c r="B39" s="12" t="s">
        <v>24</v>
      </c>
      <c r="C39" s="230">
        <v>1039780</v>
      </c>
      <c r="D39" s="302">
        <v>999146</v>
      </c>
      <c r="E39" s="307">
        <v>6000</v>
      </c>
      <c r="F39" s="307">
        <v>6000</v>
      </c>
      <c r="G39" s="316">
        <v>6000</v>
      </c>
      <c r="H39" s="316">
        <v>6000</v>
      </c>
      <c r="I39" s="316">
        <v>6000</v>
      </c>
    </row>
    <row r="40" spans="2:9" ht="15.6" customHeight="1" x14ac:dyDescent="0.2">
      <c r="B40" s="12" t="s">
        <v>25</v>
      </c>
      <c r="C40" s="231">
        <v>150343</v>
      </c>
      <c r="D40" s="231">
        <v>134989</v>
      </c>
      <c r="E40" s="308">
        <v>150343</v>
      </c>
      <c r="F40" s="308">
        <v>150343</v>
      </c>
      <c r="G40" s="317">
        <v>135188</v>
      </c>
      <c r="H40" s="317">
        <v>135188</v>
      </c>
      <c r="I40" s="317">
        <v>135188</v>
      </c>
    </row>
    <row r="41" spans="2:9" ht="15.6" customHeight="1" x14ac:dyDescent="0.2">
      <c r="B41" s="5" t="s">
        <v>26</v>
      </c>
      <c r="C41" s="231">
        <v>4449</v>
      </c>
      <c r="D41" s="231">
        <v>4500</v>
      </c>
      <c r="E41" s="308">
        <v>4449</v>
      </c>
      <c r="F41" s="308">
        <v>4510</v>
      </c>
      <c r="G41" s="317">
        <v>4509</v>
      </c>
      <c r="H41" s="317">
        <v>4509</v>
      </c>
      <c r="I41" s="317">
        <v>4509</v>
      </c>
    </row>
    <row r="42" spans="2:9" ht="15.6" customHeight="1" x14ac:dyDescent="0.2">
      <c r="B42" s="5" t="s">
        <v>27</v>
      </c>
      <c r="C42" s="231">
        <v>160656</v>
      </c>
      <c r="D42" s="231">
        <v>159996</v>
      </c>
      <c r="E42" s="308">
        <v>135383</v>
      </c>
      <c r="F42" s="308">
        <v>135383</v>
      </c>
      <c r="G42" s="317">
        <v>154732</v>
      </c>
      <c r="H42" s="317">
        <v>154732</v>
      </c>
      <c r="I42" s="317">
        <v>154732</v>
      </c>
    </row>
    <row r="43" spans="2:9" ht="15.6" customHeight="1" x14ac:dyDescent="0.2">
      <c r="B43" s="5" t="s">
        <v>28</v>
      </c>
      <c r="C43" s="231">
        <v>23742</v>
      </c>
      <c r="D43" s="231">
        <v>24041</v>
      </c>
      <c r="E43" s="308">
        <v>23742</v>
      </c>
      <c r="F43" s="308">
        <v>23742</v>
      </c>
      <c r="G43" s="317">
        <v>24115</v>
      </c>
      <c r="H43" s="317">
        <v>24115</v>
      </c>
      <c r="I43" s="317">
        <v>24115</v>
      </c>
    </row>
    <row r="44" spans="2:9" ht="15.6" customHeight="1" x14ac:dyDescent="0.2">
      <c r="B44" s="5" t="s">
        <v>29</v>
      </c>
      <c r="C44" s="231">
        <v>53695</v>
      </c>
      <c r="D44" s="231">
        <v>53845</v>
      </c>
      <c r="E44" s="308">
        <v>53695</v>
      </c>
      <c r="F44" s="308">
        <v>56267</v>
      </c>
      <c r="G44" s="317">
        <v>54846</v>
      </c>
      <c r="H44" s="317">
        <v>54846</v>
      </c>
      <c r="I44" s="317">
        <v>54846</v>
      </c>
    </row>
    <row r="45" spans="2:9" ht="15.6" customHeight="1" x14ac:dyDescent="0.2">
      <c r="B45" s="5" t="s">
        <v>30</v>
      </c>
      <c r="C45" s="231">
        <v>34084</v>
      </c>
      <c r="D45" s="231">
        <v>34619</v>
      </c>
      <c r="E45" s="308">
        <v>34084</v>
      </c>
      <c r="F45" s="308">
        <v>34564</v>
      </c>
      <c r="G45" s="317">
        <v>34444</v>
      </c>
      <c r="H45" s="317">
        <v>34444</v>
      </c>
      <c r="I45" s="317">
        <v>34444</v>
      </c>
    </row>
    <row r="46" spans="2:9" ht="15.6" customHeight="1" x14ac:dyDescent="0.2">
      <c r="B46" s="5" t="s">
        <v>31</v>
      </c>
      <c r="C46" s="231">
        <v>7093</v>
      </c>
      <c r="D46" s="231">
        <v>7402</v>
      </c>
      <c r="E46" s="308">
        <v>7093</v>
      </c>
      <c r="F46" s="308">
        <v>7093</v>
      </c>
      <c r="G46" s="317">
        <f>2352+3136+2091</f>
        <v>7579</v>
      </c>
      <c r="H46" s="317">
        <f t="shared" ref="H46:I46" si="9">2352+3136+2091</f>
        <v>7579</v>
      </c>
      <c r="I46" s="317">
        <f t="shared" si="9"/>
        <v>7579</v>
      </c>
    </row>
    <row r="47" spans="2:9" ht="15.6" customHeight="1" x14ac:dyDescent="0.2">
      <c r="B47" s="5" t="s">
        <v>32</v>
      </c>
      <c r="C47" s="225">
        <v>40460</v>
      </c>
      <c r="D47" s="225">
        <v>10290</v>
      </c>
      <c r="E47" s="304">
        <v>0</v>
      </c>
      <c r="F47" s="304">
        <v>6656</v>
      </c>
      <c r="G47" s="313">
        <v>0</v>
      </c>
      <c r="H47" s="313">
        <v>0</v>
      </c>
      <c r="I47" s="313">
        <v>0</v>
      </c>
    </row>
    <row r="48" spans="2:9" ht="15.6" customHeight="1" x14ac:dyDescent="0.2">
      <c r="B48" s="13" t="s">
        <v>33</v>
      </c>
      <c r="C48" s="225">
        <v>1702625</v>
      </c>
      <c r="D48" s="225">
        <v>1220678</v>
      </c>
      <c r="E48" s="304">
        <v>1310925</v>
      </c>
      <c r="F48" s="304">
        <v>1540554</v>
      </c>
      <c r="G48" s="313">
        <v>458910</v>
      </c>
      <c r="H48" s="313">
        <v>0</v>
      </c>
      <c r="I48" s="313">
        <v>0</v>
      </c>
    </row>
    <row r="49" spans="2:9" ht="15.6" customHeight="1" x14ac:dyDescent="0.2">
      <c r="B49" s="13" t="s">
        <v>235</v>
      </c>
      <c r="C49" s="234">
        <v>0</v>
      </c>
      <c r="D49" s="234">
        <v>1958842</v>
      </c>
      <c r="E49" s="309"/>
      <c r="F49" s="309"/>
      <c r="G49" s="318"/>
      <c r="H49" s="318"/>
      <c r="I49" s="318"/>
    </row>
    <row r="50" spans="2:9" s="14" customFormat="1" ht="19.899999999999999" customHeight="1" x14ac:dyDescent="0.2">
      <c r="B50" s="4" t="s">
        <v>34</v>
      </c>
      <c r="C50" s="233">
        <f>SUM(C51+C53)</f>
        <v>1977874</v>
      </c>
      <c r="D50" s="233">
        <f t="shared" ref="D50:I50" si="10">D51+D53</f>
        <v>2131837</v>
      </c>
      <c r="E50" s="310">
        <f t="shared" si="10"/>
        <v>2714372</v>
      </c>
      <c r="F50" s="310">
        <f t="shared" si="10"/>
        <v>2903394</v>
      </c>
      <c r="G50" s="319">
        <f t="shared" si="10"/>
        <v>2716787</v>
      </c>
      <c r="H50" s="319">
        <f t="shared" si="10"/>
        <v>2716787</v>
      </c>
      <c r="I50" s="319">
        <f t="shared" si="10"/>
        <v>2716787</v>
      </c>
    </row>
    <row r="51" spans="2:9" ht="15.6" customHeight="1" x14ac:dyDescent="0.2">
      <c r="B51" s="5" t="s">
        <v>35</v>
      </c>
      <c r="C51" s="225">
        <v>1293675</v>
      </c>
      <c r="D51" s="225">
        <v>1330371</v>
      </c>
      <c r="E51" s="304">
        <v>1919824</v>
      </c>
      <c r="F51" s="304">
        <v>1964110</v>
      </c>
      <c r="G51" s="313">
        <v>2034109</v>
      </c>
      <c r="H51" s="313">
        <v>2034109</v>
      </c>
      <c r="I51" s="313">
        <v>2034109</v>
      </c>
    </row>
    <row r="52" spans="2:9" ht="15.6" customHeight="1" x14ac:dyDescent="0.2">
      <c r="B52" s="5" t="s">
        <v>36</v>
      </c>
      <c r="C52" s="231">
        <v>356896</v>
      </c>
      <c r="D52" s="231">
        <v>481894</v>
      </c>
      <c r="E52" s="308">
        <v>925212</v>
      </c>
      <c r="F52" s="308">
        <v>925212</v>
      </c>
      <c r="G52" s="317">
        <v>993541</v>
      </c>
      <c r="H52" s="317">
        <v>993541</v>
      </c>
      <c r="I52" s="317">
        <v>993541</v>
      </c>
    </row>
    <row r="53" spans="2:9" ht="15" customHeight="1" x14ac:dyDescent="0.2">
      <c r="B53" s="5" t="s">
        <v>37</v>
      </c>
      <c r="C53" s="225">
        <v>684199</v>
      </c>
      <c r="D53" s="225">
        <v>801466</v>
      </c>
      <c r="E53" s="304">
        <v>794548</v>
      </c>
      <c r="F53" s="304">
        <v>939284</v>
      </c>
      <c r="G53" s="313">
        <v>682678</v>
      </c>
      <c r="H53" s="313">
        <v>682678</v>
      </c>
      <c r="I53" s="313">
        <v>682678</v>
      </c>
    </row>
    <row r="54" spans="2:9" ht="21" customHeight="1" x14ac:dyDescent="0.2">
      <c r="B54" s="15" t="s">
        <v>38</v>
      </c>
      <c r="C54" s="228">
        <f t="shared" ref="C54:I54" si="11">SUM(C56:C59)</f>
        <v>275368</v>
      </c>
      <c r="D54" s="228">
        <f t="shared" si="11"/>
        <v>500512</v>
      </c>
      <c r="E54" s="228">
        <f t="shared" si="11"/>
        <v>679446</v>
      </c>
      <c r="F54" s="228">
        <f t="shared" si="11"/>
        <v>923346</v>
      </c>
      <c r="G54" s="228">
        <f t="shared" si="11"/>
        <v>52200</v>
      </c>
      <c r="H54" s="228">
        <f t="shared" si="11"/>
        <v>152200</v>
      </c>
      <c r="I54" s="228">
        <f t="shared" si="11"/>
        <v>152200</v>
      </c>
    </row>
    <row r="55" spans="2:9" ht="15.6" customHeight="1" x14ac:dyDescent="0.2">
      <c r="B55" s="6" t="s">
        <v>39</v>
      </c>
      <c r="C55" s="225"/>
      <c r="D55" s="225"/>
      <c r="E55" s="304"/>
      <c r="F55" s="304"/>
      <c r="G55" s="313"/>
      <c r="H55" s="313"/>
      <c r="I55" s="313"/>
    </row>
    <row r="56" spans="2:9" ht="15.6" customHeight="1" x14ac:dyDescent="0.2">
      <c r="B56" s="6" t="s">
        <v>40</v>
      </c>
      <c r="C56" s="225">
        <v>519</v>
      </c>
      <c r="D56" s="225">
        <v>0</v>
      </c>
      <c r="E56" s="304">
        <v>200</v>
      </c>
      <c r="F56" s="304">
        <v>200</v>
      </c>
      <c r="G56" s="313">
        <v>200</v>
      </c>
      <c r="H56" s="313">
        <v>200</v>
      </c>
      <c r="I56" s="313">
        <v>200</v>
      </c>
    </row>
    <row r="57" spans="2:9" ht="15.6" customHeight="1" x14ac:dyDescent="0.2">
      <c r="B57" s="6" t="s">
        <v>41</v>
      </c>
      <c r="C57" s="225">
        <v>4049</v>
      </c>
      <c r="D57" s="225">
        <v>19077</v>
      </c>
      <c r="E57" s="304">
        <v>2000</v>
      </c>
      <c r="F57" s="304">
        <v>2000</v>
      </c>
      <c r="G57" s="313">
        <v>2000</v>
      </c>
      <c r="H57" s="313">
        <v>2000</v>
      </c>
      <c r="I57" s="313">
        <v>2000</v>
      </c>
    </row>
    <row r="58" spans="2:9" ht="15.6" customHeight="1" x14ac:dyDescent="0.2">
      <c r="B58" s="6" t="s">
        <v>42</v>
      </c>
      <c r="C58" s="225">
        <v>44668</v>
      </c>
      <c r="D58" s="225">
        <v>62198</v>
      </c>
      <c r="E58" s="304">
        <v>50000</v>
      </c>
      <c r="F58" s="304">
        <v>50000</v>
      </c>
      <c r="G58" s="313">
        <v>50000</v>
      </c>
      <c r="H58" s="313">
        <v>150000</v>
      </c>
      <c r="I58" s="313">
        <v>150000</v>
      </c>
    </row>
    <row r="59" spans="2:9" ht="15.6" customHeight="1" x14ac:dyDescent="0.2">
      <c r="B59" s="6" t="s">
        <v>43</v>
      </c>
      <c r="C59" s="225">
        <v>226132</v>
      </c>
      <c r="D59" s="225">
        <v>419237</v>
      </c>
      <c r="E59" s="304">
        <v>627246</v>
      </c>
      <c r="F59" s="304">
        <v>871146</v>
      </c>
      <c r="G59" s="313">
        <v>0</v>
      </c>
      <c r="H59" s="313">
        <v>0</v>
      </c>
      <c r="I59" s="313">
        <v>0</v>
      </c>
    </row>
    <row r="60" spans="2:9" ht="21" customHeight="1" x14ac:dyDescent="0.2">
      <c r="B60" s="15" t="s">
        <v>44</v>
      </c>
      <c r="C60" s="228">
        <f>SUM(C62:C68)</f>
        <v>3295828</v>
      </c>
      <c r="D60" s="228">
        <f t="shared" ref="D60" si="12">SUM(D62:D68)</f>
        <v>7653441</v>
      </c>
      <c r="E60" s="228">
        <f t="shared" ref="E60:I60" si="13">SUM(E62:E67)</f>
        <v>4097669</v>
      </c>
      <c r="F60" s="228">
        <f t="shared" si="13"/>
        <v>11019488</v>
      </c>
      <c r="G60" s="228">
        <f t="shared" si="13"/>
        <v>2859350</v>
      </c>
      <c r="H60" s="228">
        <f t="shared" si="13"/>
        <v>0</v>
      </c>
      <c r="I60" s="228">
        <f t="shared" si="13"/>
        <v>0</v>
      </c>
    </row>
    <row r="61" spans="2:9" ht="16.149999999999999" customHeight="1" x14ac:dyDescent="0.2">
      <c r="B61" s="6" t="s">
        <v>45</v>
      </c>
      <c r="C61" s="225"/>
      <c r="D61" s="225"/>
      <c r="E61" s="304"/>
      <c r="F61" s="304"/>
      <c r="G61" s="313"/>
      <c r="H61" s="313"/>
      <c r="I61" s="313"/>
    </row>
    <row r="62" spans="2:9" ht="16.149999999999999" customHeight="1" x14ac:dyDescent="0.2">
      <c r="B62" s="6" t="s">
        <v>46</v>
      </c>
      <c r="C62" s="225">
        <v>0</v>
      </c>
      <c r="D62" s="225">
        <v>6562</v>
      </c>
      <c r="E62" s="304">
        <v>0</v>
      </c>
      <c r="F62" s="304">
        <v>0</v>
      </c>
      <c r="G62" s="313">
        <v>0</v>
      </c>
      <c r="H62" s="313">
        <v>0</v>
      </c>
      <c r="I62" s="313">
        <v>0</v>
      </c>
    </row>
    <row r="63" spans="2:9" ht="16.149999999999999" customHeight="1" x14ac:dyDescent="0.2">
      <c r="B63" s="6" t="s">
        <v>47</v>
      </c>
      <c r="C63" s="225">
        <v>0</v>
      </c>
      <c r="D63" s="225">
        <v>2515</v>
      </c>
      <c r="E63" s="304">
        <v>0</v>
      </c>
      <c r="F63" s="304">
        <v>0</v>
      </c>
      <c r="G63" s="313">
        <v>0</v>
      </c>
      <c r="H63" s="313">
        <v>0</v>
      </c>
      <c r="I63" s="313">
        <v>0</v>
      </c>
    </row>
    <row r="64" spans="2:9" ht="16.149999999999999" customHeight="1" x14ac:dyDescent="0.2">
      <c r="B64" s="6" t="s">
        <v>48</v>
      </c>
      <c r="C64" s="225">
        <v>1495466</v>
      </c>
      <c r="D64" s="225">
        <v>4314161</v>
      </c>
      <c r="E64" s="304">
        <v>3260707</v>
      </c>
      <c r="F64" s="304">
        <v>8875707</v>
      </c>
      <c r="G64" s="313">
        <v>2859350</v>
      </c>
      <c r="H64" s="313">
        <v>0</v>
      </c>
      <c r="I64" s="313">
        <v>0</v>
      </c>
    </row>
    <row r="65" spans="2:9" ht="16.149999999999999" customHeight="1" x14ac:dyDescent="0.2">
      <c r="B65" s="16" t="s">
        <v>49</v>
      </c>
      <c r="C65" s="225">
        <v>539132</v>
      </c>
      <c r="D65" s="225">
        <v>1078067</v>
      </c>
      <c r="E65" s="304">
        <v>394962</v>
      </c>
      <c r="F65" s="304">
        <v>1141830</v>
      </c>
      <c r="G65" s="313">
        <v>0</v>
      </c>
      <c r="H65" s="313">
        <v>0</v>
      </c>
      <c r="I65" s="313">
        <v>0</v>
      </c>
    </row>
    <row r="66" spans="2:9" ht="16.149999999999999" customHeight="1" x14ac:dyDescent="0.2">
      <c r="B66" s="16" t="s">
        <v>261</v>
      </c>
      <c r="C66" s="232">
        <v>1025960</v>
      </c>
      <c r="D66" s="232">
        <v>2000000</v>
      </c>
      <c r="E66" s="311">
        <v>442000</v>
      </c>
      <c r="F66" s="311">
        <v>1000000</v>
      </c>
      <c r="G66" s="320">
        <v>0</v>
      </c>
      <c r="H66" s="320">
        <v>0</v>
      </c>
      <c r="I66" s="320">
        <v>0</v>
      </c>
    </row>
    <row r="67" spans="2:9" ht="16.149999999999999" customHeight="1" x14ac:dyDescent="0.2">
      <c r="B67" s="16" t="s">
        <v>278</v>
      </c>
      <c r="C67" s="232">
        <v>167347</v>
      </c>
      <c r="D67" s="232">
        <v>187139</v>
      </c>
      <c r="E67" s="311">
        <v>0</v>
      </c>
      <c r="F67" s="311">
        <v>1951</v>
      </c>
      <c r="G67" s="320">
        <v>0</v>
      </c>
      <c r="H67" s="320">
        <v>0</v>
      </c>
      <c r="I67" s="320">
        <v>0</v>
      </c>
    </row>
    <row r="68" spans="2:9" ht="16.149999999999999" customHeight="1" x14ac:dyDescent="0.2">
      <c r="B68" s="17" t="s">
        <v>221</v>
      </c>
      <c r="C68" s="232">
        <v>67923</v>
      </c>
      <c r="D68" s="232">
        <v>64997</v>
      </c>
      <c r="E68" s="311">
        <v>0</v>
      </c>
      <c r="F68" s="311">
        <v>0</v>
      </c>
      <c r="G68" s="320">
        <v>0</v>
      </c>
      <c r="H68" s="320">
        <v>0</v>
      </c>
      <c r="I68" s="320">
        <v>0</v>
      </c>
    </row>
    <row r="69" spans="2:9" ht="23.1" customHeight="1" thickBot="1" x14ac:dyDescent="0.25">
      <c r="B69" s="18" t="s">
        <v>50</v>
      </c>
      <c r="C69" s="229">
        <f>SUM(C5+C54+C60)</f>
        <v>51805450</v>
      </c>
      <c r="D69" s="229">
        <f>SUM(D5+D54+D60)</f>
        <v>61777344</v>
      </c>
      <c r="E69" s="229">
        <f t="shared" ref="E69:I69" si="14">SUM(E5+E54+E60)</f>
        <v>54107757</v>
      </c>
      <c r="F69" s="229">
        <f t="shared" si="14"/>
        <v>66806958</v>
      </c>
      <c r="G69" s="229">
        <f t="shared" si="14"/>
        <v>56495867</v>
      </c>
      <c r="H69" s="229">
        <f t="shared" si="14"/>
        <v>54809097</v>
      </c>
      <c r="I69" s="229">
        <f t="shared" si="14"/>
        <v>55857827</v>
      </c>
    </row>
    <row r="70" spans="2:9" s="8" customFormat="1" ht="23.1" customHeight="1" x14ac:dyDescent="0.2">
      <c r="B70" s="156"/>
      <c r="C70" s="213"/>
      <c r="D70" s="213"/>
      <c r="E70" s="213"/>
      <c r="F70" s="213"/>
      <c r="G70" s="213"/>
      <c r="H70" s="213"/>
      <c r="I70" s="213"/>
    </row>
  </sheetData>
  <sheetProtection sheet="1" objects="1" scenarios="1"/>
  <mergeCells count="5">
    <mergeCell ref="B1:I1"/>
    <mergeCell ref="B2:I2"/>
    <mergeCell ref="B3:F3"/>
    <mergeCell ref="B35:I35"/>
    <mergeCell ref="B36:I36"/>
  </mergeCells>
  <pageMargins left="0.19685039370078741" right="0.19685039370078741" top="0.19685039370078741" bottom="0.19685039370078741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2"/>
  <sheetViews>
    <sheetView zoomScale="90" zoomScaleNormal="90" zoomScaleSheetLayoutView="80" workbookViewId="0">
      <selection activeCell="U137" sqref="U137"/>
    </sheetView>
  </sheetViews>
  <sheetFormatPr defaultColWidth="10.28515625" defaultRowHeight="14.25" x14ac:dyDescent="0.2"/>
  <cols>
    <col min="1" max="2" width="3.7109375" style="19" customWidth="1"/>
    <col min="3" max="3" width="4.42578125" style="19" customWidth="1"/>
    <col min="4" max="4" width="39.42578125" style="19" customWidth="1"/>
    <col min="5" max="5" width="11.28515625" style="19" customWidth="1"/>
    <col min="6" max="6" width="10.28515625" style="19" customWidth="1"/>
    <col min="7" max="7" width="11.28515625" style="19" customWidth="1"/>
    <col min="8" max="8" width="10.28515625" style="19" customWidth="1"/>
    <col min="9" max="9" width="11.28515625" style="19" customWidth="1"/>
    <col min="10" max="10" width="10.28515625" style="19" customWidth="1"/>
    <col min="11" max="11" width="11.28515625" style="19" customWidth="1"/>
    <col min="12" max="12" width="10.7109375" style="19" customWidth="1"/>
    <col min="13" max="13" width="11.28515625" style="19" customWidth="1"/>
    <col min="14" max="14" width="10.28515625" style="19" customWidth="1"/>
    <col min="15" max="15" width="11.28515625" style="19" customWidth="1"/>
    <col min="16" max="16" width="9.7109375" style="19" customWidth="1"/>
    <col min="17" max="17" width="11.28515625" style="19" customWidth="1"/>
    <col min="18" max="18" width="9.7109375" style="19" customWidth="1"/>
    <col min="19" max="19" width="10.28515625" style="19"/>
    <col min="20" max="20" width="11.28515625" style="19" bestFit="1" customWidth="1"/>
    <col min="21" max="16384" width="10.28515625" style="19"/>
  </cols>
  <sheetData>
    <row r="1" spans="1:18" ht="27.2" customHeight="1" x14ac:dyDescent="0.35">
      <c r="A1" s="393" t="s">
        <v>281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</row>
    <row r="2" spans="1:18" ht="33" customHeight="1" thickBot="1" x14ac:dyDescent="0.25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286"/>
      <c r="L2" s="286"/>
      <c r="M2" s="158"/>
      <c r="N2" s="141"/>
      <c r="O2" s="141"/>
      <c r="R2" s="291" t="s">
        <v>266</v>
      </c>
    </row>
    <row r="3" spans="1:18" ht="33" customHeight="1" thickBot="1" x14ac:dyDescent="0.25">
      <c r="A3" s="394" t="s">
        <v>51</v>
      </c>
      <c r="B3" s="395"/>
      <c r="C3" s="396"/>
      <c r="D3" s="400" t="s">
        <v>52</v>
      </c>
      <c r="E3" s="354" t="s">
        <v>262</v>
      </c>
      <c r="F3" s="355"/>
      <c r="G3" s="354" t="s">
        <v>275</v>
      </c>
      <c r="H3" s="355"/>
      <c r="I3" s="354" t="s">
        <v>287</v>
      </c>
      <c r="J3" s="355"/>
      <c r="K3" s="354" t="s">
        <v>272</v>
      </c>
      <c r="L3" s="355"/>
      <c r="M3" s="354" t="s">
        <v>273</v>
      </c>
      <c r="N3" s="355"/>
      <c r="O3" s="354" t="s">
        <v>264</v>
      </c>
      <c r="P3" s="355"/>
      <c r="Q3" s="354" t="s">
        <v>276</v>
      </c>
      <c r="R3" s="355"/>
    </row>
    <row r="4" spans="1:18" ht="33" customHeight="1" thickBot="1" x14ac:dyDescent="0.25">
      <c r="A4" s="397"/>
      <c r="B4" s="398"/>
      <c r="C4" s="399"/>
      <c r="D4" s="401"/>
      <c r="E4" s="217" t="s">
        <v>53</v>
      </c>
      <c r="F4" s="21" t="s">
        <v>54</v>
      </c>
      <c r="G4" s="217" t="s">
        <v>53</v>
      </c>
      <c r="H4" s="21" t="s">
        <v>54</v>
      </c>
      <c r="I4" s="20" t="s">
        <v>53</v>
      </c>
      <c r="J4" s="21" t="s">
        <v>54</v>
      </c>
      <c r="K4" s="20" t="s">
        <v>53</v>
      </c>
      <c r="L4" s="21" t="s">
        <v>54</v>
      </c>
      <c r="M4" s="20" t="s">
        <v>53</v>
      </c>
      <c r="N4" s="21" t="s">
        <v>54</v>
      </c>
      <c r="O4" s="20" t="s">
        <v>53</v>
      </c>
      <c r="P4" s="21" t="s">
        <v>54</v>
      </c>
      <c r="Q4" s="20" t="s">
        <v>53</v>
      </c>
      <c r="R4" s="21" t="s">
        <v>54</v>
      </c>
    </row>
    <row r="5" spans="1:18" ht="16.899999999999999" customHeight="1" x14ac:dyDescent="0.25">
      <c r="A5" s="22" t="s">
        <v>55</v>
      </c>
      <c r="B5" s="23"/>
      <c r="C5" s="24"/>
      <c r="D5" s="25" t="s">
        <v>56</v>
      </c>
      <c r="E5" s="247"/>
      <c r="F5" s="248"/>
      <c r="G5" s="247"/>
      <c r="H5" s="248"/>
      <c r="I5" s="50"/>
      <c r="J5" s="51"/>
      <c r="K5" s="50"/>
      <c r="L5" s="292"/>
      <c r="M5" s="50"/>
      <c r="N5" s="51"/>
      <c r="O5" s="50"/>
      <c r="P5" s="51"/>
      <c r="Q5" s="50"/>
      <c r="R5" s="51"/>
    </row>
    <row r="6" spans="1:18" s="32" customFormat="1" ht="16.899999999999999" customHeight="1" x14ac:dyDescent="0.25">
      <c r="A6" s="28"/>
      <c r="B6" s="29">
        <v>1</v>
      </c>
      <c r="C6" s="30"/>
      <c r="D6" s="31" t="s">
        <v>57</v>
      </c>
      <c r="E6" s="215">
        <v>209831</v>
      </c>
      <c r="F6" s="216">
        <v>0</v>
      </c>
      <c r="G6" s="215">
        <v>218267</v>
      </c>
      <c r="H6" s="216">
        <v>0</v>
      </c>
      <c r="I6" s="256">
        <v>372945</v>
      </c>
      <c r="J6" s="257">
        <v>175000</v>
      </c>
      <c r="K6" s="293">
        <v>202075</v>
      </c>
      <c r="L6" s="294">
        <v>176721</v>
      </c>
      <c r="M6" s="126">
        <v>434900</v>
      </c>
      <c r="N6" s="127">
        <v>0</v>
      </c>
      <c r="O6" s="126">
        <v>434900</v>
      </c>
      <c r="P6" s="127">
        <v>0</v>
      </c>
      <c r="Q6" s="126">
        <v>434900</v>
      </c>
      <c r="R6" s="127">
        <v>0</v>
      </c>
    </row>
    <row r="7" spans="1:18" s="32" customFormat="1" ht="16.899999999999999" customHeight="1" x14ac:dyDescent="0.25">
      <c r="A7" s="28"/>
      <c r="B7" s="29">
        <v>2</v>
      </c>
      <c r="C7" s="30"/>
      <c r="D7" s="31" t="s">
        <v>58</v>
      </c>
      <c r="E7" s="215"/>
      <c r="F7" s="216"/>
      <c r="G7" s="215"/>
      <c r="H7" s="216"/>
      <c r="I7" s="256"/>
      <c r="J7" s="257"/>
      <c r="K7" s="293"/>
      <c r="L7" s="294"/>
      <c r="M7" s="126"/>
      <c r="N7" s="127"/>
      <c r="O7" s="126"/>
      <c r="P7" s="127"/>
      <c r="Q7" s="126"/>
      <c r="R7" s="127"/>
    </row>
    <row r="8" spans="1:18" s="32" customFormat="1" ht="16.899999999999999" customHeight="1" x14ac:dyDescent="0.25">
      <c r="A8" s="28"/>
      <c r="B8" s="29"/>
      <c r="C8" s="30" t="s">
        <v>55</v>
      </c>
      <c r="D8" s="31" t="s">
        <v>59</v>
      </c>
      <c r="E8" s="215">
        <v>74131</v>
      </c>
      <c r="F8" s="216">
        <v>0</v>
      </c>
      <c r="G8" s="215">
        <v>80009</v>
      </c>
      <c r="H8" s="216">
        <v>0</v>
      </c>
      <c r="I8" s="256">
        <v>99263</v>
      </c>
      <c r="J8" s="257">
        <v>0</v>
      </c>
      <c r="K8" s="293">
        <v>99263</v>
      </c>
      <c r="L8" s="294">
        <v>0</v>
      </c>
      <c r="M8" s="126">
        <v>88405</v>
      </c>
      <c r="N8" s="127">
        <v>0</v>
      </c>
      <c r="O8" s="126">
        <v>89405</v>
      </c>
      <c r="P8" s="127">
        <v>0</v>
      </c>
      <c r="Q8" s="126">
        <v>89405</v>
      </c>
      <c r="R8" s="127">
        <v>0</v>
      </c>
    </row>
    <row r="9" spans="1:18" s="32" customFormat="1" ht="16.899999999999999" customHeight="1" x14ac:dyDescent="0.25">
      <c r="A9" s="28"/>
      <c r="B9" s="29"/>
      <c r="C9" s="30" t="s">
        <v>60</v>
      </c>
      <c r="D9" s="31" t="s">
        <v>61</v>
      </c>
      <c r="E9" s="215">
        <v>73963</v>
      </c>
      <c r="F9" s="216">
        <v>0</v>
      </c>
      <c r="G9" s="215">
        <v>59681</v>
      </c>
      <c r="H9" s="216">
        <v>0</v>
      </c>
      <c r="I9" s="256">
        <v>80848</v>
      </c>
      <c r="J9" s="257">
        <v>0</v>
      </c>
      <c r="K9" s="293">
        <v>80848</v>
      </c>
      <c r="L9" s="294">
        <v>0</v>
      </c>
      <c r="M9" s="126">
        <v>81000</v>
      </c>
      <c r="N9" s="127">
        <v>0</v>
      </c>
      <c r="O9" s="126">
        <v>81000</v>
      </c>
      <c r="P9" s="127">
        <v>0</v>
      </c>
      <c r="Q9" s="126">
        <v>81000</v>
      </c>
      <c r="R9" s="127">
        <v>0</v>
      </c>
    </row>
    <row r="10" spans="1:18" s="32" customFormat="1" ht="16.899999999999999" customHeight="1" x14ac:dyDescent="0.25">
      <c r="A10" s="28"/>
      <c r="B10" s="29"/>
      <c r="C10" s="30" t="s">
        <v>62</v>
      </c>
      <c r="D10" s="31" t="s">
        <v>63</v>
      </c>
      <c r="E10" s="215">
        <v>2331</v>
      </c>
      <c r="F10" s="216">
        <v>0</v>
      </c>
      <c r="G10" s="215">
        <v>1658</v>
      </c>
      <c r="H10" s="216">
        <v>0</v>
      </c>
      <c r="I10" s="256">
        <v>625</v>
      </c>
      <c r="J10" s="257">
        <v>0</v>
      </c>
      <c r="K10" s="293">
        <v>625</v>
      </c>
      <c r="L10" s="294">
        <v>0</v>
      </c>
      <c r="M10" s="126">
        <v>1550</v>
      </c>
      <c r="N10" s="127">
        <v>0</v>
      </c>
      <c r="O10" s="126">
        <v>1550</v>
      </c>
      <c r="P10" s="127">
        <v>0</v>
      </c>
      <c r="Q10" s="126">
        <v>1550</v>
      </c>
      <c r="R10" s="127">
        <v>0</v>
      </c>
    </row>
    <row r="11" spans="1:18" s="33" customFormat="1" ht="16.899999999999999" customHeight="1" x14ac:dyDescent="0.25">
      <c r="A11" s="28"/>
      <c r="B11" s="29">
        <v>3</v>
      </c>
      <c r="C11" s="30"/>
      <c r="D11" s="31" t="s">
        <v>64</v>
      </c>
      <c r="E11" s="215">
        <v>65787</v>
      </c>
      <c r="F11" s="216">
        <v>0</v>
      </c>
      <c r="G11" s="215">
        <v>59762</v>
      </c>
      <c r="H11" s="216">
        <v>0</v>
      </c>
      <c r="I11" s="256">
        <v>66138</v>
      </c>
      <c r="J11" s="257">
        <v>0</v>
      </c>
      <c r="K11" s="293">
        <v>66138</v>
      </c>
      <c r="L11" s="294">
        <v>0</v>
      </c>
      <c r="M11" s="126">
        <v>72198</v>
      </c>
      <c r="N11" s="127">
        <v>0</v>
      </c>
      <c r="O11" s="126">
        <v>72198</v>
      </c>
      <c r="P11" s="127">
        <v>0</v>
      </c>
      <c r="Q11" s="126">
        <v>72198</v>
      </c>
      <c r="R11" s="127">
        <v>0</v>
      </c>
    </row>
    <row r="12" spans="1:18" s="32" customFormat="1" ht="16.899999999999999" customHeight="1" x14ac:dyDescent="0.25">
      <c r="A12" s="28"/>
      <c r="B12" s="29">
        <v>4</v>
      </c>
      <c r="C12" s="30"/>
      <c r="D12" s="31" t="s">
        <v>65</v>
      </c>
      <c r="E12" s="215">
        <v>40464</v>
      </c>
      <c r="F12" s="216">
        <v>0</v>
      </c>
      <c r="G12" s="215">
        <v>643687</v>
      </c>
      <c r="H12" s="216">
        <v>0</v>
      </c>
      <c r="I12" s="256">
        <v>1149555</v>
      </c>
      <c r="J12" s="257">
        <v>0</v>
      </c>
      <c r="K12" s="293">
        <v>1149555</v>
      </c>
      <c r="L12" s="294">
        <v>0</v>
      </c>
      <c r="M12" s="126">
        <v>291180</v>
      </c>
      <c r="N12" s="127">
        <v>0</v>
      </c>
      <c r="O12" s="126">
        <v>10000</v>
      </c>
      <c r="P12" s="127">
        <v>0</v>
      </c>
      <c r="Q12" s="126">
        <v>20000</v>
      </c>
      <c r="R12" s="127">
        <v>0</v>
      </c>
    </row>
    <row r="13" spans="1:18" ht="16.899999999999999" customHeight="1" x14ac:dyDescent="0.25">
      <c r="A13" s="28"/>
      <c r="B13" s="29">
        <v>5</v>
      </c>
      <c r="C13" s="30"/>
      <c r="D13" s="31" t="s">
        <v>231</v>
      </c>
      <c r="E13" s="215">
        <v>172297</v>
      </c>
      <c r="F13" s="216">
        <v>0</v>
      </c>
      <c r="G13" s="215"/>
      <c r="H13" s="216"/>
      <c r="I13" s="256"/>
      <c r="J13" s="257"/>
      <c r="K13" s="293"/>
      <c r="L13" s="294"/>
      <c r="M13" s="126"/>
      <c r="N13" s="127"/>
      <c r="O13" s="126"/>
      <c r="P13" s="127"/>
      <c r="Q13" s="126"/>
      <c r="R13" s="127"/>
    </row>
    <row r="14" spans="1:18" ht="16.899999999999999" customHeight="1" x14ac:dyDescent="0.25">
      <c r="A14" s="28"/>
      <c r="B14" s="29"/>
      <c r="C14" s="30" t="s">
        <v>55</v>
      </c>
      <c r="D14" s="31" t="s">
        <v>66</v>
      </c>
      <c r="E14" s="218"/>
      <c r="F14" s="249"/>
      <c r="G14" s="218">
        <v>95922</v>
      </c>
      <c r="H14" s="249">
        <v>0</v>
      </c>
      <c r="I14" s="256">
        <v>140000</v>
      </c>
      <c r="J14" s="257">
        <v>0</v>
      </c>
      <c r="K14" s="293">
        <v>190000</v>
      </c>
      <c r="L14" s="294">
        <v>0</v>
      </c>
      <c r="M14" s="126">
        <v>100000</v>
      </c>
      <c r="N14" s="127">
        <v>0</v>
      </c>
      <c r="O14" s="126">
        <v>100000</v>
      </c>
      <c r="P14" s="127">
        <v>0</v>
      </c>
      <c r="Q14" s="126">
        <v>100000</v>
      </c>
      <c r="R14" s="127">
        <v>0</v>
      </c>
    </row>
    <row r="15" spans="1:18" ht="16.899999999999999" customHeight="1" x14ac:dyDescent="0.25">
      <c r="A15" s="28"/>
      <c r="B15" s="29"/>
      <c r="C15" s="30" t="s">
        <v>60</v>
      </c>
      <c r="D15" s="31" t="s">
        <v>230</v>
      </c>
      <c r="E15" s="218"/>
      <c r="F15" s="249"/>
      <c r="G15" s="218">
        <v>186864</v>
      </c>
      <c r="H15" s="249">
        <v>0</v>
      </c>
      <c r="I15" s="256">
        <v>185925</v>
      </c>
      <c r="J15" s="257">
        <v>0</v>
      </c>
      <c r="K15" s="293">
        <v>185925</v>
      </c>
      <c r="L15" s="294">
        <v>0</v>
      </c>
      <c r="M15" s="288">
        <v>196782</v>
      </c>
      <c r="N15" s="127">
        <v>0</v>
      </c>
      <c r="O15" s="288">
        <v>196782</v>
      </c>
      <c r="P15" s="127">
        <v>0</v>
      </c>
      <c r="Q15" s="288">
        <v>196782</v>
      </c>
      <c r="R15" s="127">
        <v>0</v>
      </c>
    </row>
    <row r="16" spans="1:18" ht="16.899999999999999" customHeight="1" x14ac:dyDescent="0.25">
      <c r="A16" s="34" t="s">
        <v>55</v>
      </c>
      <c r="B16" s="35"/>
      <c r="C16" s="36"/>
      <c r="D16" s="37" t="s">
        <v>67</v>
      </c>
      <c r="E16" s="117">
        <f>SUM(E6:E15)</f>
        <v>638804</v>
      </c>
      <c r="F16" s="118">
        <f>SUM(F6:F15)</f>
        <v>0</v>
      </c>
      <c r="G16" s="117">
        <f t="shared" ref="G16:R16" si="0">SUM(G5:G15)</f>
        <v>1345850</v>
      </c>
      <c r="H16" s="118">
        <f t="shared" si="0"/>
        <v>0</v>
      </c>
      <c r="I16" s="117">
        <f t="shared" si="0"/>
        <v>2095299</v>
      </c>
      <c r="J16" s="118">
        <f t="shared" si="0"/>
        <v>175000</v>
      </c>
      <c r="K16" s="295">
        <f t="shared" si="0"/>
        <v>1974429</v>
      </c>
      <c r="L16" s="296">
        <f t="shared" si="0"/>
        <v>176721</v>
      </c>
      <c r="M16" s="117">
        <f t="shared" si="0"/>
        <v>1266015</v>
      </c>
      <c r="N16" s="118">
        <f t="shared" si="0"/>
        <v>0</v>
      </c>
      <c r="O16" s="117">
        <f t="shared" si="0"/>
        <v>985835</v>
      </c>
      <c r="P16" s="118">
        <f t="shared" si="0"/>
        <v>0</v>
      </c>
      <c r="Q16" s="117">
        <f t="shared" si="0"/>
        <v>995835</v>
      </c>
      <c r="R16" s="118">
        <f t="shared" si="0"/>
        <v>0</v>
      </c>
    </row>
    <row r="17" spans="1:18" ht="16.899999999999999" customHeight="1" x14ac:dyDescent="0.25">
      <c r="A17" s="38" t="s">
        <v>60</v>
      </c>
      <c r="B17" s="39"/>
      <c r="C17" s="40"/>
      <c r="D17" s="41" t="s">
        <v>68</v>
      </c>
      <c r="E17" s="119"/>
      <c r="F17" s="120"/>
      <c r="G17" s="119"/>
      <c r="H17" s="120"/>
      <c r="I17" s="119"/>
      <c r="J17" s="120"/>
      <c r="K17" s="297"/>
      <c r="L17" s="298"/>
      <c r="M17" s="119"/>
      <c r="N17" s="120"/>
      <c r="O17" s="119"/>
      <c r="P17" s="120"/>
      <c r="Q17" s="119"/>
      <c r="R17" s="120"/>
    </row>
    <row r="18" spans="1:18" ht="16.899999999999999" customHeight="1" x14ac:dyDescent="0.25">
      <c r="A18" s="28"/>
      <c r="B18" s="29">
        <v>1</v>
      </c>
      <c r="C18" s="30"/>
      <c r="D18" s="31" t="s">
        <v>69</v>
      </c>
      <c r="E18" s="215">
        <v>229317</v>
      </c>
      <c r="F18" s="216">
        <v>48821</v>
      </c>
      <c r="G18" s="215">
        <v>335899</v>
      </c>
      <c r="H18" s="216">
        <v>4567</v>
      </c>
      <c r="I18" s="256">
        <v>423000</v>
      </c>
      <c r="J18" s="257">
        <v>0</v>
      </c>
      <c r="K18" s="293">
        <v>379184</v>
      </c>
      <c r="L18" s="294">
        <v>13816</v>
      </c>
      <c r="M18" s="126">
        <v>423000</v>
      </c>
      <c r="N18" s="127">
        <v>0</v>
      </c>
      <c r="O18" s="126">
        <v>350000</v>
      </c>
      <c r="P18" s="127">
        <v>0</v>
      </c>
      <c r="Q18" s="126">
        <v>455000</v>
      </c>
      <c r="R18" s="127">
        <v>0</v>
      </c>
    </row>
    <row r="19" spans="1:18" s="42" customFormat="1" ht="16.899999999999999" customHeight="1" x14ac:dyDescent="0.25">
      <c r="A19" s="28"/>
      <c r="B19" s="29">
        <v>2</v>
      </c>
      <c r="C19" s="30"/>
      <c r="D19" s="31" t="s">
        <v>70</v>
      </c>
      <c r="E19" s="215">
        <v>7093902</v>
      </c>
      <c r="F19" s="216">
        <v>0</v>
      </c>
      <c r="G19" s="215">
        <v>8754488</v>
      </c>
      <c r="H19" s="216">
        <v>51708</v>
      </c>
      <c r="I19" s="256">
        <v>10026507</v>
      </c>
      <c r="J19" s="257">
        <v>5000</v>
      </c>
      <c r="K19" s="293">
        <v>10045115</v>
      </c>
      <c r="L19" s="294">
        <v>40000</v>
      </c>
      <c r="M19" s="126">
        <v>11500000</v>
      </c>
      <c r="N19" s="127">
        <v>0</v>
      </c>
      <c r="O19" s="126">
        <v>11500000</v>
      </c>
      <c r="P19" s="127">
        <v>0</v>
      </c>
      <c r="Q19" s="126">
        <v>11500000</v>
      </c>
      <c r="R19" s="127">
        <v>0</v>
      </c>
    </row>
    <row r="20" spans="1:18" ht="16.899999999999999" customHeight="1" x14ac:dyDescent="0.25">
      <c r="A20" s="34" t="s">
        <v>60</v>
      </c>
      <c r="B20" s="35"/>
      <c r="C20" s="36"/>
      <c r="D20" s="37" t="s">
        <v>71</v>
      </c>
      <c r="E20" s="117">
        <f t="shared" ref="E20:R20" si="1">SUM(E18:E19)</f>
        <v>7323219</v>
      </c>
      <c r="F20" s="118">
        <f t="shared" si="1"/>
        <v>48821</v>
      </c>
      <c r="G20" s="117">
        <f t="shared" si="1"/>
        <v>9090387</v>
      </c>
      <c r="H20" s="118">
        <f t="shared" si="1"/>
        <v>56275</v>
      </c>
      <c r="I20" s="117">
        <f t="shared" si="1"/>
        <v>10449507</v>
      </c>
      <c r="J20" s="118">
        <f t="shared" si="1"/>
        <v>5000</v>
      </c>
      <c r="K20" s="295">
        <f t="shared" si="1"/>
        <v>10424299</v>
      </c>
      <c r="L20" s="296">
        <f t="shared" si="1"/>
        <v>53816</v>
      </c>
      <c r="M20" s="117">
        <f t="shared" si="1"/>
        <v>11923000</v>
      </c>
      <c r="N20" s="118">
        <f t="shared" si="1"/>
        <v>0</v>
      </c>
      <c r="O20" s="117">
        <f t="shared" si="1"/>
        <v>11850000</v>
      </c>
      <c r="P20" s="118">
        <f t="shared" si="1"/>
        <v>0</v>
      </c>
      <c r="Q20" s="117">
        <f t="shared" si="1"/>
        <v>11955000</v>
      </c>
      <c r="R20" s="118">
        <f t="shared" si="1"/>
        <v>0</v>
      </c>
    </row>
    <row r="21" spans="1:18" ht="16.899999999999999" customHeight="1" x14ac:dyDescent="0.25">
      <c r="A21" s="38" t="s">
        <v>62</v>
      </c>
      <c r="B21" s="39"/>
      <c r="C21" s="40"/>
      <c r="D21" s="41" t="s">
        <v>72</v>
      </c>
      <c r="E21" s="119"/>
      <c r="F21" s="120"/>
      <c r="G21" s="119"/>
      <c r="H21" s="120"/>
      <c r="I21" s="119"/>
      <c r="J21" s="120"/>
      <c r="K21" s="297"/>
      <c r="L21" s="298"/>
      <c r="M21" s="119"/>
      <c r="N21" s="120"/>
      <c r="O21" s="119"/>
      <c r="P21" s="120"/>
      <c r="Q21" s="119"/>
      <c r="R21" s="120"/>
    </row>
    <row r="22" spans="1:18" ht="16.899999999999999" customHeight="1" x14ac:dyDescent="0.25">
      <c r="A22" s="28"/>
      <c r="B22" s="29">
        <v>1</v>
      </c>
      <c r="C22" s="30"/>
      <c r="D22" s="31" t="s">
        <v>73</v>
      </c>
      <c r="E22" s="215">
        <v>24572</v>
      </c>
      <c r="F22" s="216">
        <v>0</v>
      </c>
      <c r="G22" s="215">
        <v>15887</v>
      </c>
      <c r="H22" s="216">
        <v>0</v>
      </c>
      <c r="I22" s="256">
        <v>23648</v>
      </c>
      <c r="J22" s="257">
        <v>0</v>
      </c>
      <c r="K22" s="293">
        <v>23648</v>
      </c>
      <c r="L22" s="294">
        <v>0</v>
      </c>
      <c r="M22" s="126">
        <v>18500</v>
      </c>
      <c r="N22" s="127">
        <v>0</v>
      </c>
      <c r="O22" s="126">
        <v>18500</v>
      </c>
      <c r="P22" s="127">
        <v>0</v>
      </c>
      <c r="Q22" s="126">
        <v>18500</v>
      </c>
      <c r="R22" s="127">
        <v>0</v>
      </c>
    </row>
    <row r="23" spans="1:18" ht="16.899999999999999" customHeight="1" x14ac:dyDescent="0.25">
      <c r="A23" s="28"/>
      <c r="B23" s="29">
        <v>2</v>
      </c>
      <c r="C23" s="30"/>
      <c r="D23" s="31" t="s">
        <v>74</v>
      </c>
      <c r="E23" s="215">
        <v>4557</v>
      </c>
      <c r="F23" s="216">
        <v>0</v>
      </c>
      <c r="G23" s="215">
        <v>4482</v>
      </c>
      <c r="H23" s="216">
        <v>0</v>
      </c>
      <c r="I23" s="256">
        <v>3410</v>
      </c>
      <c r="J23" s="257">
        <v>0</v>
      </c>
      <c r="K23" s="293">
        <v>3529</v>
      </c>
      <c r="L23" s="294">
        <v>0</v>
      </c>
      <c r="M23" s="126">
        <v>5660</v>
      </c>
      <c r="N23" s="127">
        <v>0</v>
      </c>
      <c r="O23" s="126">
        <v>5660</v>
      </c>
      <c r="P23" s="127">
        <v>0</v>
      </c>
      <c r="Q23" s="126">
        <v>5660</v>
      </c>
      <c r="R23" s="127">
        <v>0</v>
      </c>
    </row>
    <row r="24" spans="1:18" ht="16.5" customHeight="1" x14ac:dyDescent="0.25">
      <c r="A24" s="28"/>
      <c r="B24" s="29">
        <v>3</v>
      </c>
      <c r="C24" s="30"/>
      <c r="D24" s="31" t="s">
        <v>75</v>
      </c>
      <c r="E24" s="215">
        <v>12496</v>
      </c>
      <c r="F24" s="216">
        <v>0</v>
      </c>
      <c r="G24" s="215">
        <v>12115</v>
      </c>
      <c r="H24" s="216">
        <v>0</v>
      </c>
      <c r="I24" s="256">
        <v>137000</v>
      </c>
      <c r="J24" s="257">
        <v>0</v>
      </c>
      <c r="K24" s="293">
        <v>141000</v>
      </c>
      <c r="L24" s="294">
        <v>0</v>
      </c>
      <c r="M24" s="126">
        <v>140600</v>
      </c>
      <c r="N24" s="127">
        <v>0</v>
      </c>
      <c r="O24" s="126">
        <v>140600</v>
      </c>
      <c r="P24" s="127">
        <v>0</v>
      </c>
      <c r="Q24" s="126">
        <v>140600</v>
      </c>
      <c r="R24" s="127">
        <v>0</v>
      </c>
    </row>
    <row r="25" spans="1:18" ht="16.899999999999999" customHeight="1" x14ac:dyDescent="0.25">
      <c r="A25" s="28"/>
      <c r="B25" s="29">
        <v>4</v>
      </c>
      <c r="C25" s="30"/>
      <c r="D25" s="31" t="s">
        <v>76</v>
      </c>
      <c r="E25" s="215">
        <v>137198</v>
      </c>
      <c r="F25" s="216">
        <v>0</v>
      </c>
      <c r="G25" s="215">
        <v>149452.5</v>
      </c>
      <c r="H25" s="216">
        <v>0</v>
      </c>
      <c r="I25" s="256">
        <v>160000</v>
      </c>
      <c r="J25" s="257">
        <v>0</v>
      </c>
      <c r="K25" s="293">
        <v>187660</v>
      </c>
      <c r="L25" s="294">
        <v>5000</v>
      </c>
      <c r="M25" s="126">
        <v>182500</v>
      </c>
      <c r="N25" s="127">
        <v>0</v>
      </c>
      <c r="O25" s="126">
        <v>182500</v>
      </c>
      <c r="P25" s="127">
        <v>0</v>
      </c>
      <c r="Q25" s="126">
        <v>182500</v>
      </c>
      <c r="R25" s="127">
        <v>0</v>
      </c>
    </row>
    <row r="26" spans="1:18" s="42" customFormat="1" ht="16.899999999999999" customHeight="1" x14ac:dyDescent="0.25">
      <c r="A26" s="34" t="s">
        <v>62</v>
      </c>
      <c r="B26" s="35"/>
      <c r="C26" s="36"/>
      <c r="D26" s="37" t="s">
        <v>77</v>
      </c>
      <c r="E26" s="117">
        <f t="shared" ref="E26:R26" si="2">SUM(E22:E25)</f>
        <v>178823</v>
      </c>
      <c r="F26" s="118">
        <f t="shared" si="2"/>
        <v>0</v>
      </c>
      <c r="G26" s="117">
        <f t="shared" si="2"/>
        <v>181936.5</v>
      </c>
      <c r="H26" s="118">
        <f t="shared" si="2"/>
        <v>0</v>
      </c>
      <c r="I26" s="117">
        <f t="shared" si="2"/>
        <v>324058</v>
      </c>
      <c r="J26" s="118">
        <f t="shared" si="2"/>
        <v>0</v>
      </c>
      <c r="K26" s="295">
        <f t="shared" si="2"/>
        <v>355837</v>
      </c>
      <c r="L26" s="296">
        <f t="shared" si="2"/>
        <v>5000</v>
      </c>
      <c r="M26" s="117">
        <f t="shared" si="2"/>
        <v>347260</v>
      </c>
      <c r="N26" s="118">
        <f t="shared" si="2"/>
        <v>0</v>
      </c>
      <c r="O26" s="117">
        <f t="shared" si="2"/>
        <v>347260</v>
      </c>
      <c r="P26" s="118">
        <f t="shared" si="2"/>
        <v>0</v>
      </c>
      <c r="Q26" s="117">
        <f t="shared" si="2"/>
        <v>347260</v>
      </c>
      <c r="R26" s="118">
        <f t="shared" si="2"/>
        <v>0</v>
      </c>
    </row>
    <row r="27" spans="1:18" ht="16.899999999999999" customHeight="1" x14ac:dyDescent="0.25">
      <c r="A27" s="38" t="s">
        <v>78</v>
      </c>
      <c r="B27" s="39"/>
      <c r="C27" s="40"/>
      <c r="D27" s="41" t="s">
        <v>79</v>
      </c>
      <c r="E27" s="119"/>
      <c r="F27" s="120"/>
      <c r="G27" s="119"/>
      <c r="H27" s="120"/>
      <c r="I27" s="119"/>
      <c r="J27" s="120"/>
      <c r="K27" s="297"/>
      <c r="L27" s="298"/>
      <c r="M27" s="119"/>
      <c r="N27" s="120"/>
      <c r="O27" s="119"/>
      <c r="P27" s="120"/>
      <c r="Q27" s="119"/>
      <c r="R27" s="120"/>
    </row>
    <row r="28" spans="1:18" s="32" customFormat="1" ht="16.899999999999999" customHeight="1" x14ac:dyDescent="0.25">
      <c r="A28" s="28"/>
      <c r="B28" s="29">
        <v>1</v>
      </c>
      <c r="C28" s="30"/>
      <c r="D28" s="31" t="s">
        <v>80</v>
      </c>
      <c r="E28" s="215"/>
      <c r="F28" s="216"/>
      <c r="G28" s="215"/>
      <c r="H28" s="216"/>
      <c r="I28" s="256"/>
      <c r="J28" s="257"/>
      <c r="K28" s="293"/>
      <c r="L28" s="294"/>
      <c r="M28" s="126"/>
      <c r="N28" s="127"/>
      <c r="O28" s="126"/>
      <c r="P28" s="127"/>
      <c r="Q28" s="126"/>
      <c r="R28" s="127"/>
    </row>
    <row r="29" spans="1:18" ht="16.899999999999999" customHeight="1" x14ac:dyDescent="0.25">
      <c r="A29" s="28"/>
      <c r="B29" s="29"/>
      <c r="C29" s="30" t="s">
        <v>55</v>
      </c>
      <c r="D29" s="31" t="s">
        <v>81</v>
      </c>
      <c r="E29" s="215">
        <v>224646</v>
      </c>
      <c r="F29" s="216">
        <v>102415</v>
      </c>
      <c r="G29" s="215">
        <v>410719</v>
      </c>
      <c r="H29" s="216">
        <v>0</v>
      </c>
      <c r="I29" s="256">
        <v>789800</v>
      </c>
      <c r="J29" s="257">
        <v>100000</v>
      </c>
      <c r="K29" s="293">
        <v>661800</v>
      </c>
      <c r="L29" s="294">
        <v>400300</v>
      </c>
      <c r="M29" s="126">
        <v>465500</v>
      </c>
      <c r="N29" s="127">
        <v>0</v>
      </c>
      <c r="O29" s="126">
        <v>320520</v>
      </c>
      <c r="P29" s="127">
        <v>0</v>
      </c>
      <c r="Q29" s="126">
        <v>698500</v>
      </c>
      <c r="R29" s="127">
        <v>0</v>
      </c>
    </row>
    <row r="30" spans="1:18" ht="16.899999999999999" customHeight="1" x14ac:dyDescent="0.25">
      <c r="A30" s="28"/>
      <c r="B30" s="29"/>
      <c r="C30" s="30" t="s">
        <v>60</v>
      </c>
      <c r="D30" s="31" t="s">
        <v>82</v>
      </c>
      <c r="E30" s="215">
        <v>42</v>
      </c>
      <c r="F30" s="216">
        <v>0</v>
      </c>
      <c r="G30" s="215">
        <v>15125</v>
      </c>
      <c r="H30" s="216">
        <v>0</v>
      </c>
      <c r="I30" s="256">
        <v>29700</v>
      </c>
      <c r="J30" s="257">
        <v>0</v>
      </c>
      <c r="K30" s="293">
        <v>29700</v>
      </c>
      <c r="L30" s="294">
        <v>0</v>
      </c>
      <c r="M30" s="126">
        <v>24300</v>
      </c>
      <c r="N30" s="127">
        <v>0</v>
      </c>
      <c r="O30" s="126">
        <v>24300</v>
      </c>
      <c r="P30" s="127">
        <v>0</v>
      </c>
      <c r="Q30" s="126">
        <v>24300</v>
      </c>
      <c r="R30" s="127">
        <v>0</v>
      </c>
    </row>
    <row r="31" spans="1:18" ht="16.899999999999999" customHeight="1" x14ac:dyDescent="0.25">
      <c r="A31" s="28"/>
      <c r="B31" s="29"/>
      <c r="C31" s="30" t="s">
        <v>62</v>
      </c>
      <c r="D31" s="31" t="s">
        <v>83</v>
      </c>
      <c r="E31" s="215">
        <v>0</v>
      </c>
      <c r="F31" s="216">
        <v>5352</v>
      </c>
      <c r="G31" s="215">
        <v>0</v>
      </c>
      <c r="H31" s="216">
        <v>10428</v>
      </c>
      <c r="I31" s="256">
        <v>0</v>
      </c>
      <c r="J31" s="257">
        <v>330000</v>
      </c>
      <c r="K31" s="293">
        <v>0</v>
      </c>
      <c r="L31" s="294">
        <v>279652</v>
      </c>
      <c r="M31" s="126">
        <v>0</v>
      </c>
      <c r="N31" s="127">
        <v>0</v>
      </c>
      <c r="O31" s="126">
        <v>0</v>
      </c>
      <c r="P31" s="127">
        <v>0</v>
      </c>
      <c r="Q31" s="126">
        <v>0</v>
      </c>
      <c r="R31" s="127">
        <v>0</v>
      </c>
    </row>
    <row r="32" spans="1:18" ht="16.899999999999999" customHeight="1" x14ac:dyDescent="0.25">
      <c r="A32" s="28"/>
      <c r="B32" s="29"/>
      <c r="C32" s="30" t="s">
        <v>78</v>
      </c>
      <c r="D32" s="31" t="s">
        <v>84</v>
      </c>
      <c r="E32" s="215">
        <v>42</v>
      </c>
      <c r="F32" s="216">
        <v>0</v>
      </c>
      <c r="G32" s="215">
        <v>153</v>
      </c>
      <c r="H32" s="216">
        <v>0</v>
      </c>
      <c r="I32" s="256">
        <v>12300</v>
      </c>
      <c r="J32" s="257">
        <v>0</v>
      </c>
      <c r="K32" s="293">
        <v>10000</v>
      </c>
      <c r="L32" s="294">
        <v>0</v>
      </c>
      <c r="M32" s="126">
        <v>12300</v>
      </c>
      <c r="N32" s="127">
        <v>0</v>
      </c>
      <c r="O32" s="126">
        <v>12300</v>
      </c>
      <c r="P32" s="127">
        <v>0</v>
      </c>
      <c r="Q32" s="126">
        <v>12300</v>
      </c>
      <c r="R32" s="127">
        <v>0</v>
      </c>
    </row>
    <row r="33" spans="1:20" ht="16.899999999999999" customHeight="1" x14ac:dyDescent="0.25">
      <c r="A33" s="28"/>
      <c r="B33" s="29"/>
      <c r="C33" s="30" t="s">
        <v>85</v>
      </c>
      <c r="D33" s="31" t="s">
        <v>86</v>
      </c>
      <c r="E33" s="215">
        <v>74246</v>
      </c>
      <c r="F33" s="216">
        <v>15938</v>
      </c>
      <c r="G33" s="215">
        <v>266132</v>
      </c>
      <c r="H33" s="216">
        <v>39600</v>
      </c>
      <c r="I33" s="256">
        <v>320900</v>
      </c>
      <c r="J33" s="257">
        <v>0</v>
      </c>
      <c r="K33" s="293">
        <v>373900</v>
      </c>
      <c r="L33" s="294">
        <v>0</v>
      </c>
      <c r="M33" s="126">
        <v>348220</v>
      </c>
      <c r="N33" s="127">
        <v>0</v>
      </c>
      <c r="O33" s="126">
        <v>304000</v>
      </c>
      <c r="P33" s="127">
        <v>0</v>
      </c>
      <c r="Q33" s="126">
        <v>354220</v>
      </c>
      <c r="R33" s="127">
        <v>0</v>
      </c>
    </row>
    <row r="34" spans="1:20" ht="21" customHeight="1" thickBot="1" x14ac:dyDescent="0.3">
      <c r="A34" s="54" t="s">
        <v>78</v>
      </c>
      <c r="B34" s="55"/>
      <c r="C34" s="56"/>
      <c r="D34" s="44" t="s">
        <v>87</v>
      </c>
      <c r="E34" s="219">
        <f t="shared" ref="E34:R34" si="3">SUM(E29:E33)</f>
        <v>298976</v>
      </c>
      <c r="F34" s="220">
        <f t="shared" si="3"/>
        <v>123705</v>
      </c>
      <c r="G34" s="219">
        <f t="shared" si="3"/>
        <v>692129</v>
      </c>
      <c r="H34" s="220">
        <f t="shared" si="3"/>
        <v>50028</v>
      </c>
      <c r="I34" s="128">
        <f t="shared" si="3"/>
        <v>1152700</v>
      </c>
      <c r="J34" s="129">
        <f t="shared" si="3"/>
        <v>430000</v>
      </c>
      <c r="K34" s="299">
        <f t="shared" si="3"/>
        <v>1075400</v>
      </c>
      <c r="L34" s="300">
        <f t="shared" si="3"/>
        <v>679952</v>
      </c>
      <c r="M34" s="128">
        <f t="shared" si="3"/>
        <v>850320</v>
      </c>
      <c r="N34" s="129">
        <f t="shared" si="3"/>
        <v>0</v>
      </c>
      <c r="O34" s="128">
        <f t="shared" si="3"/>
        <v>661120</v>
      </c>
      <c r="P34" s="129">
        <f t="shared" si="3"/>
        <v>0</v>
      </c>
      <c r="Q34" s="128">
        <f t="shared" si="3"/>
        <v>1089320</v>
      </c>
      <c r="R34" s="129">
        <f t="shared" si="3"/>
        <v>0</v>
      </c>
    </row>
    <row r="35" spans="1:20" s="32" customFormat="1" ht="6" customHeight="1" x14ac:dyDescent="0.25">
      <c r="A35" s="45"/>
      <c r="B35" s="46"/>
      <c r="C35" s="45"/>
      <c r="D35" s="47"/>
      <c r="E35" s="47"/>
      <c r="F35" s="47"/>
      <c r="G35" s="47"/>
      <c r="H35" s="47"/>
      <c r="I35" s="154"/>
      <c r="J35" s="154"/>
      <c r="K35" s="154"/>
      <c r="L35" s="154"/>
      <c r="M35" s="154"/>
      <c r="N35" s="154"/>
      <c r="O35" s="154"/>
      <c r="P35" s="154"/>
      <c r="Q35" s="154"/>
      <c r="R35" s="154"/>
    </row>
    <row r="36" spans="1:20" s="48" customFormat="1" ht="26.25" customHeight="1" x14ac:dyDescent="0.35">
      <c r="A36" s="393" t="s">
        <v>281</v>
      </c>
      <c r="B36" s="393"/>
      <c r="C36" s="393"/>
      <c r="D36" s="393"/>
      <c r="E36" s="393"/>
      <c r="F36" s="393"/>
      <c r="G36" s="393"/>
      <c r="H36" s="393"/>
      <c r="I36" s="393"/>
      <c r="J36" s="393"/>
      <c r="K36" s="393"/>
      <c r="L36" s="393"/>
      <c r="M36" s="393"/>
      <c r="N36" s="393"/>
      <c r="O36" s="393"/>
      <c r="P36" s="393"/>
      <c r="Q36" s="393"/>
      <c r="R36" s="393"/>
    </row>
    <row r="37" spans="1:20" s="48" customFormat="1" ht="30.75" customHeight="1" thickBot="1" x14ac:dyDescent="0.3">
      <c r="A37" s="45"/>
      <c r="B37" s="46"/>
      <c r="C37" s="45"/>
      <c r="D37" s="47"/>
      <c r="E37" s="47"/>
      <c r="F37" s="47"/>
      <c r="G37" s="47"/>
      <c r="H37" s="47"/>
      <c r="I37" s="49"/>
      <c r="J37" s="148"/>
      <c r="K37" s="287"/>
      <c r="L37" s="287"/>
      <c r="M37" s="49"/>
      <c r="N37" s="148"/>
      <c r="O37" s="49"/>
      <c r="P37" s="148"/>
      <c r="Q37" s="49"/>
      <c r="R37" s="291" t="s">
        <v>267</v>
      </c>
    </row>
    <row r="38" spans="1:20" ht="30" customHeight="1" thickBot="1" x14ac:dyDescent="0.25">
      <c r="A38" s="394" t="s">
        <v>51</v>
      </c>
      <c r="B38" s="395"/>
      <c r="C38" s="396"/>
      <c r="D38" s="400" t="s">
        <v>52</v>
      </c>
      <c r="E38" s="354" t="s">
        <v>262</v>
      </c>
      <c r="F38" s="355"/>
      <c r="G38" s="354" t="s">
        <v>275</v>
      </c>
      <c r="H38" s="355"/>
      <c r="I38" s="354" t="s">
        <v>287</v>
      </c>
      <c r="J38" s="355"/>
      <c r="K38" s="354" t="s">
        <v>272</v>
      </c>
      <c r="L38" s="355"/>
      <c r="M38" s="354" t="s">
        <v>273</v>
      </c>
      <c r="N38" s="355"/>
      <c r="O38" s="354" t="s">
        <v>264</v>
      </c>
      <c r="P38" s="355"/>
      <c r="Q38" s="354" t="s">
        <v>276</v>
      </c>
      <c r="R38" s="355"/>
      <c r="T38" s="409"/>
    </row>
    <row r="39" spans="1:20" ht="25.15" customHeight="1" thickBot="1" x14ac:dyDescent="0.25">
      <c r="A39" s="397"/>
      <c r="B39" s="398"/>
      <c r="C39" s="399"/>
      <c r="D39" s="401"/>
      <c r="E39" s="217" t="s">
        <v>53</v>
      </c>
      <c r="F39" s="21" t="s">
        <v>54</v>
      </c>
      <c r="G39" s="217" t="s">
        <v>53</v>
      </c>
      <c r="H39" s="21" t="s">
        <v>54</v>
      </c>
      <c r="I39" s="20" t="s">
        <v>53</v>
      </c>
      <c r="J39" s="21" t="s">
        <v>54</v>
      </c>
      <c r="K39" s="20" t="s">
        <v>53</v>
      </c>
      <c r="L39" s="21" t="s">
        <v>54</v>
      </c>
      <c r="M39" s="20" t="s">
        <v>53</v>
      </c>
      <c r="N39" s="21" t="s">
        <v>54</v>
      </c>
      <c r="O39" s="20" t="s">
        <v>53</v>
      </c>
      <c r="P39" s="21" t="s">
        <v>54</v>
      </c>
      <c r="Q39" s="20" t="s">
        <v>53</v>
      </c>
      <c r="R39" s="21" t="s">
        <v>54</v>
      </c>
      <c r="T39" s="409"/>
    </row>
    <row r="40" spans="1:20" ht="16.350000000000001" customHeight="1" x14ac:dyDescent="0.25">
      <c r="A40" s="22" t="s">
        <v>85</v>
      </c>
      <c r="B40" s="23"/>
      <c r="C40" s="24"/>
      <c r="D40" s="25" t="s">
        <v>88</v>
      </c>
      <c r="E40" s="50"/>
      <c r="F40" s="51"/>
      <c r="G40" s="50"/>
      <c r="H40" s="51"/>
      <c r="I40" s="50"/>
      <c r="J40" s="51"/>
      <c r="K40" s="50"/>
      <c r="L40" s="51"/>
      <c r="M40" s="50"/>
      <c r="N40" s="51"/>
      <c r="O40" s="50"/>
      <c r="P40" s="51"/>
      <c r="Q40" s="50"/>
      <c r="R40" s="51"/>
      <c r="T40" s="409"/>
    </row>
    <row r="41" spans="1:20" s="32" customFormat="1" ht="16.350000000000001" customHeight="1" x14ac:dyDescent="0.25">
      <c r="A41" s="28"/>
      <c r="B41" s="29">
        <v>1</v>
      </c>
      <c r="C41" s="30"/>
      <c r="D41" s="31" t="s">
        <v>89</v>
      </c>
      <c r="E41" s="241"/>
      <c r="F41" s="242"/>
      <c r="G41" s="241"/>
      <c r="H41" s="242"/>
      <c r="I41" s="258"/>
      <c r="J41" s="259"/>
      <c r="K41" s="258"/>
      <c r="L41" s="259"/>
      <c r="M41" s="130"/>
      <c r="N41" s="131"/>
      <c r="O41" s="130"/>
      <c r="P41" s="131"/>
      <c r="Q41" s="130"/>
      <c r="R41" s="131"/>
    </row>
    <row r="42" spans="1:20" s="32" customFormat="1" ht="16.350000000000001" customHeight="1" x14ac:dyDescent="0.25">
      <c r="A42" s="28"/>
      <c r="B42" s="29"/>
      <c r="C42" s="30" t="s">
        <v>55</v>
      </c>
      <c r="D42" s="31" t="s">
        <v>90</v>
      </c>
      <c r="E42" s="215">
        <v>8497804</v>
      </c>
      <c r="F42" s="216">
        <v>32900</v>
      </c>
      <c r="G42" s="215">
        <v>9772881</v>
      </c>
      <c r="H42" s="216">
        <v>25379</v>
      </c>
      <c r="I42" s="256">
        <v>10428774</v>
      </c>
      <c r="J42" s="257">
        <v>0</v>
      </c>
      <c r="K42" s="256">
        <v>12797366</v>
      </c>
      <c r="L42" s="257">
        <v>70600</v>
      </c>
      <c r="M42" s="126">
        <f>12797366+1040000+95000+270000</f>
        <v>14202366</v>
      </c>
      <c r="N42" s="127">
        <v>0</v>
      </c>
      <c r="O42" s="126">
        <v>14207366</v>
      </c>
      <c r="P42" s="127">
        <v>0</v>
      </c>
      <c r="Q42" s="126">
        <v>14207366</v>
      </c>
      <c r="R42" s="127">
        <v>0</v>
      </c>
    </row>
    <row r="43" spans="1:20" s="32" customFormat="1" ht="16.350000000000001" customHeight="1" x14ac:dyDescent="0.25">
      <c r="A43" s="28"/>
      <c r="B43" s="29">
        <v>2</v>
      </c>
      <c r="C43" s="30"/>
      <c r="D43" s="31" t="s">
        <v>91</v>
      </c>
      <c r="E43" s="215"/>
      <c r="F43" s="216"/>
      <c r="G43" s="215"/>
      <c r="H43" s="216"/>
      <c r="I43" s="256"/>
      <c r="J43" s="257"/>
      <c r="K43" s="256"/>
      <c r="L43" s="257"/>
      <c r="M43" s="126"/>
      <c r="N43" s="127"/>
      <c r="O43" s="126"/>
      <c r="P43" s="127"/>
      <c r="Q43" s="126"/>
      <c r="R43" s="127"/>
    </row>
    <row r="44" spans="1:20" s="32" customFormat="1" ht="16.350000000000001" customHeight="1" x14ac:dyDescent="0.25">
      <c r="A44" s="28"/>
      <c r="B44" s="29"/>
      <c r="C44" s="30" t="s">
        <v>55</v>
      </c>
      <c r="D44" s="31" t="s">
        <v>92</v>
      </c>
      <c r="E44" s="215">
        <v>1229836</v>
      </c>
      <c r="F44" s="216">
        <v>0</v>
      </c>
      <c r="G44" s="215">
        <v>1330253</v>
      </c>
      <c r="H44" s="216">
        <v>0</v>
      </c>
      <c r="I44" s="256">
        <v>1147000</v>
      </c>
      <c r="J44" s="257">
        <v>0</v>
      </c>
      <c r="K44" s="256">
        <v>1348089</v>
      </c>
      <c r="L44" s="257">
        <v>9000</v>
      </c>
      <c r="M44" s="126">
        <v>1249923</v>
      </c>
      <c r="N44" s="127">
        <v>0</v>
      </c>
      <c r="O44" s="126">
        <v>1249923</v>
      </c>
      <c r="P44" s="127">
        <v>0</v>
      </c>
      <c r="Q44" s="126">
        <v>1249923</v>
      </c>
      <c r="R44" s="127">
        <v>0</v>
      </c>
    </row>
    <row r="45" spans="1:20" s="32" customFormat="1" ht="16.350000000000001" customHeight="1" x14ac:dyDescent="0.25">
      <c r="A45" s="28"/>
      <c r="B45" s="29"/>
      <c r="C45" s="30" t="s">
        <v>60</v>
      </c>
      <c r="D45" s="31" t="s">
        <v>93</v>
      </c>
      <c r="E45" s="215">
        <v>957401</v>
      </c>
      <c r="F45" s="216">
        <v>0</v>
      </c>
      <c r="G45" s="215">
        <v>1029582</v>
      </c>
      <c r="H45" s="216">
        <v>0</v>
      </c>
      <c r="I45" s="256">
        <v>871704</v>
      </c>
      <c r="J45" s="257">
        <v>0</v>
      </c>
      <c r="K45" s="256">
        <v>1091708</v>
      </c>
      <c r="L45" s="257">
        <v>5000</v>
      </c>
      <c r="M45" s="126">
        <v>993467</v>
      </c>
      <c r="N45" s="127">
        <v>0</v>
      </c>
      <c r="O45" s="126">
        <v>993467</v>
      </c>
      <c r="P45" s="127">
        <v>0</v>
      </c>
      <c r="Q45" s="126">
        <v>993467</v>
      </c>
      <c r="R45" s="127">
        <v>0</v>
      </c>
    </row>
    <row r="46" spans="1:20" s="32" customFormat="1" ht="16.350000000000001" customHeight="1" x14ac:dyDescent="0.25">
      <c r="A46" s="28"/>
      <c r="B46" s="29"/>
      <c r="C46" s="30" t="s">
        <v>62</v>
      </c>
      <c r="D46" s="31" t="s">
        <v>94</v>
      </c>
      <c r="E46" s="215">
        <v>1121412</v>
      </c>
      <c r="F46" s="216">
        <v>0</v>
      </c>
      <c r="G46" s="215">
        <v>1154107</v>
      </c>
      <c r="H46" s="216">
        <v>0</v>
      </c>
      <c r="I46" s="256">
        <v>1039631</v>
      </c>
      <c r="J46" s="257">
        <v>0</v>
      </c>
      <c r="K46" s="256">
        <v>1211147</v>
      </c>
      <c r="L46" s="257">
        <v>32000</v>
      </c>
      <c r="M46" s="126">
        <v>1151725</v>
      </c>
      <c r="N46" s="127">
        <v>0</v>
      </c>
      <c r="O46" s="126">
        <v>1151725</v>
      </c>
      <c r="P46" s="127">
        <v>0</v>
      </c>
      <c r="Q46" s="126">
        <v>1151725</v>
      </c>
      <c r="R46" s="127">
        <v>0</v>
      </c>
    </row>
    <row r="47" spans="1:20" s="32" customFormat="1" ht="16.350000000000001" customHeight="1" x14ac:dyDescent="0.25">
      <c r="A47" s="28"/>
      <c r="B47" s="29"/>
      <c r="C47" s="30" t="s">
        <v>78</v>
      </c>
      <c r="D47" s="31" t="s">
        <v>95</v>
      </c>
      <c r="E47" s="215">
        <v>945488</v>
      </c>
      <c r="F47" s="216">
        <v>0</v>
      </c>
      <c r="G47" s="215">
        <v>950165</v>
      </c>
      <c r="H47" s="216">
        <v>11132</v>
      </c>
      <c r="I47" s="256">
        <v>844497</v>
      </c>
      <c r="J47" s="257">
        <v>0</v>
      </c>
      <c r="K47" s="256">
        <v>1028996</v>
      </c>
      <c r="L47" s="257">
        <v>0</v>
      </c>
      <c r="M47" s="126">
        <v>959885</v>
      </c>
      <c r="N47" s="127">
        <v>0</v>
      </c>
      <c r="O47" s="126">
        <v>959885</v>
      </c>
      <c r="P47" s="127">
        <v>0</v>
      </c>
      <c r="Q47" s="126">
        <v>959885</v>
      </c>
      <c r="R47" s="127">
        <v>0</v>
      </c>
    </row>
    <row r="48" spans="1:20" s="32" customFormat="1" ht="16.350000000000001" customHeight="1" x14ac:dyDescent="0.25">
      <c r="A48" s="28"/>
      <c r="B48" s="29"/>
      <c r="C48" s="30" t="s">
        <v>85</v>
      </c>
      <c r="D48" s="31" t="s">
        <v>96</v>
      </c>
      <c r="E48" s="215">
        <v>976542</v>
      </c>
      <c r="F48" s="216">
        <v>0</v>
      </c>
      <c r="G48" s="215">
        <v>1067343</v>
      </c>
      <c r="H48" s="216">
        <v>0</v>
      </c>
      <c r="I48" s="256">
        <v>920000</v>
      </c>
      <c r="J48" s="257">
        <v>0</v>
      </c>
      <c r="K48" s="256">
        <v>922030</v>
      </c>
      <c r="L48" s="257">
        <v>0</v>
      </c>
      <c r="M48" s="126">
        <v>860791</v>
      </c>
      <c r="N48" s="127">
        <v>0</v>
      </c>
      <c r="O48" s="126">
        <v>860791</v>
      </c>
      <c r="P48" s="127">
        <v>0</v>
      </c>
      <c r="Q48" s="126">
        <v>860791</v>
      </c>
      <c r="R48" s="127">
        <v>0</v>
      </c>
    </row>
    <row r="49" spans="1:18" s="32" customFormat="1" ht="16.350000000000001" customHeight="1" x14ac:dyDescent="0.25">
      <c r="A49" s="28"/>
      <c r="B49" s="29"/>
      <c r="C49" s="30" t="s">
        <v>97</v>
      </c>
      <c r="D49" s="31" t="s">
        <v>98</v>
      </c>
      <c r="E49" s="215">
        <v>989739</v>
      </c>
      <c r="F49" s="216">
        <v>0</v>
      </c>
      <c r="G49" s="215">
        <v>1059729</v>
      </c>
      <c r="H49" s="216">
        <v>0</v>
      </c>
      <c r="I49" s="256">
        <v>857210</v>
      </c>
      <c r="J49" s="257">
        <v>0</v>
      </c>
      <c r="K49" s="256">
        <v>1009466</v>
      </c>
      <c r="L49" s="257">
        <v>0</v>
      </c>
      <c r="M49" s="126">
        <v>962757</v>
      </c>
      <c r="N49" s="127">
        <v>0</v>
      </c>
      <c r="O49" s="126">
        <v>962757</v>
      </c>
      <c r="P49" s="127">
        <v>0</v>
      </c>
      <c r="Q49" s="126">
        <v>962757</v>
      </c>
      <c r="R49" s="127">
        <v>0</v>
      </c>
    </row>
    <row r="50" spans="1:18" s="32" customFormat="1" ht="16.350000000000001" customHeight="1" x14ac:dyDescent="0.25">
      <c r="A50" s="28"/>
      <c r="B50" s="29"/>
      <c r="C50" s="30" t="s">
        <v>99</v>
      </c>
      <c r="D50" s="31" t="s">
        <v>100</v>
      </c>
      <c r="E50" s="215">
        <v>774019</v>
      </c>
      <c r="F50" s="216">
        <v>0</v>
      </c>
      <c r="G50" s="215">
        <v>821151</v>
      </c>
      <c r="H50" s="216">
        <v>0</v>
      </c>
      <c r="I50" s="256">
        <v>641703</v>
      </c>
      <c r="J50" s="257">
        <v>0</v>
      </c>
      <c r="K50" s="256">
        <v>792359</v>
      </c>
      <c r="L50" s="257">
        <v>0</v>
      </c>
      <c r="M50" s="126">
        <v>710250</v>
      </c>
      <c r="N50" s="127">
        <v>0</v>
      </c>
      <c r="O50" s="126">
        <v>710250</v>
      </c>
      <c r="P50" s="127">
        <v>0</v>
      </c>
      <c r="Q50" s="126">
        <v>710250</v>
      </c>
      <c r="R50" s="127">
        <v>0</v>
      </c>
    </row>
    <row r="51" spans="1:18" s="32" customFormat="1" ht="16.350000000000001" customHeight="1" x14ac:dyDescent="0.25">
      <c r="A51" s="28"/>
      <c r="B51" s="29"/>
      <c r="C51" s="30" t="s">
        <v>101</v>
      </c>
      <c r="D51" s="31" t="s">
        <v>102</v>
      </c>
      <c r="E51" s="215">
        <v>1330534</v>
      </c>
      <c r="F51" s="216">
        <v>0</v>
      </c>
      <c r="G51" s="215">
        <v>1346147</v>
      </c>
      <c r="H51" s="216">
        <v>9575</v>
      </c>
      <c r="I51" s="256">
        <v>1157000</v>
      </c>
      <c r="J51" s="257">
        <v>0</v>
      </c>
      <c r="K51" s="256">
        <v>1369345</v>
      </c>
      <c r="L51" s="257">
        <v>236286</v>
      </c>
      <c r="M51" s="126">
        <v>1298282</v>
      </c>
      <c r="N51" s="127">
        <v>0</v>
      </c>
      <c r="O51" s="126">
        <v>1298282</v>
      </c>
      <c r="P51" s="127">
        <v>0</v>
      </c>
      <c r="Q51" s="126">
        <v>1298282</v>
      </c>
      <c r="R51" s="127">
        <v>0</v>
      </c>
    </row>
    <row r="52" spans="1:18" s="32" customFormat="1" ht="16.350000000000001" customHeight="1" x14ac:dyDescent="0.25">
      <c r="A52" s="28"/>
      <c r="B52" s="29"/>
      <c r="C52" s="30" t="s">
        <v>103</v>
      </c>
      <c r="D52" s="31" t="s">
        <v>104</v>
      </c>
      <c r="E52" s="215">
        <v>907032</v>
      </c>
      <c r="F52" s="216">
        <v>0</v>
      </c>
      <c r="G52" s="215">
        <v>989646</v>
      </c>
      <c r="H52" s="216">
        <v>11000</v>
      </c>
      <c r="I52" s="256">
        <v>795000</v>
      </c>
      <c r="J52" s="257">
        <v>0</v>
      </c>
      <c r="K52" s="256">
        <v>984636</v>
      </c>
      <c r="L52" s="257">
        <v>0</v>
      </c>
      <c r="M52" s="126">
        <v>908059</v>
      </c>
      <c r="N52" s="127">
        <v>0</v>
      </c>
      <c r="O52" s="126">
        <v>908059</v>
      </c>
      <c r="P52" s="127">
        <v>0</v>
      </c>
      <c r="Q52" s="126">
        <v>908059</v>
      </c>
      <c r="R52" s="127">
        <v>0</v>
      </c>
    </row>
    <row r="53" spans="1:18" s="32" customFormat="1" ht="16.350000000000001" customHeight="1" x14ac:dyDescent="0.25">
      <c r="A53" s="28"/>
      <c r="B53" s="29"/>
      <c r="C53" s="30" t="s">
        <v>105</v>
      </c>
      <c r="D53" s="31" t="s">
        <v>106</v>
      </c>
      <c r="E53" s="215">
        <v>1269066</v>
      </c>
      <c r="F53" s="216">
        <v>0</v>
      </c>
      <c r="G53" s="215">
        <v>1327922</v>
      </c>
      <c r="H53" s="216">
        <v>15284</v>
      </c>
      <c r="I53" s="256">
        <v>1137905</v>
      </c>
      <c r="J53" s="257">
        <v>0</v>
      </c>
      <c r="K53" s="256">
        <v>1259877</v>
      </c>
      <c r="L53" s="257">
        <v>16000</v>
      </c>
      <c r="M53" s="126">
        <v>1197907</v>
      </c>
      <c r="N53" s="127">
        <v>0</v>
      </c>
      <c r="O53" s="126">
        <v>1197907</v>
      </c>
      <c r="P53" s="127">
        <v>0</v>
      </c>
      <c r="Q53" s="126">
        <v>1197907</v>
      </c>
      <c r="R53" s="127">
        <v>0</v>
      </c>
    </row>
    <row r="54" spans="1:18" s="32" customFormat="1" ht="16.350000000000001" customHeight="1" x14ac:dyDescent="0.25">
      <c r="A54" s="28"/>
      <c r="B54" s="29"/>
      <c r="C54" s="30" t="s">
        <v>107</v>
      </c>
      <c r="D54" s="31" t="s">
        <v>108</v>
      </c>
      <c r="E54" s="215">
        <v>1412008</v>
      </c>
      <c r="F54" s="216">
        <v>0</v>
      </c>
      <c r="G54" s="215">
        <v>1507991</v>
      </c>
      <c r="H54" s="216">
        <v>0</v>
      </c>
      <c r="I54" s="256">
        <v>1290000</v>
      </c>
      <c r="J54" s="257">
        <v>0</v>
      </c>
      <c r="K54" s="256">
        <v>1434668</v>
      </c>
      <c r="L54" s="257">
        <v>105935</v>
      </c>
      <c r="M54" s="126">
        <v>1339217</v>
      </c>
      <c r="N54" s="127">
        <v>0</v>
      </c>
      <c r="O54" s="126">
        <v>1339217</v>
      </c>
      <c r="P54" s="127">
        <v>0</v>
      </c>
      <c r="Q54" s="126">
        <v>1339217</v>
      </c>
      <c r="R54" s="127">
        <v>0</v>
      </c>
    </row>
    <row r="55" spans="1:18" s="32" customFormat="1" ht="16.350000000000001" customHeight="1" x14ac:dyDescent="0.25">
      <c r="A55" s="28"/>
      <c r="B55" s="29">
        <v>3</v>
      </c>
      <c r="C55" s="30"/>
      <c r="D55" s="31" t="s">
        <v>109</v>
      </c>
      <c r="E55" s="215"/>
      <c r="F55" s="216"/>
      <c r="G55" s="215"/>
      <c r="H55" s="216"/>
      <c r="I55" s="256"/>
      <c r="J55" s="257"/>
      <c r="K55" s="256"/>
      <c r="L55" s="257"/>
      <c r="M55" s="126"/>
      <c r="N55" s="127"/>
      <c r="O55" s="126"/>
      <c r="P55" s="127"/>
      <c r="Q55" s="126"/>
      <c r="R55" s="127"/>
    </row>
    <row r="56" spans="1:18" s="32" customFormat="1" ht="16.350000000000001" customHeight="1" x14ac:dyDescent="0.25">
      <c r="A56" s="28"/>
      <c r="B56" s="29"/>
      <c r="C56" s="30" t="s">
        <v>55</v>
      </c>
      <c r="D56" s="31" t="s">
        <v>110</v>
      </c>
      <c r="E56" s="215">
        <v>187050</v>
      </c>
      <c r="F56" s="216">
        <v>865279</v>
      </c>
      <c r="G56" s="215">
        <v>119716</v>
      </c>
      <c r="H56" s="216">
        <v>1357470</v>
      </c>
      <c r="I56" s="256">
        <v>339400</v>
      </c>
      <c r="J56" s="257">
        <v>1115546</v>
      </c>
      <c r="K56" s="256">
        <v>320669</v>
      </c>
      <c r="L56" s="257">
        <v>3103767</v>
      </c>
      <c r="M56" s="126">
        <v>253000</v>
      </c>
      <c r="N56" s="127">
        <v>0</v>
      </c>
      <c r="O56" s="126">
        <v>203260</v>
      </c>
      <c r="P56" s="127">
        <v>0</v>
      </c>
      <c r="Q56" s="126">
        <v>453000</v>
      </c>
      <c r="R56" s="127"/>
    </row>
    <row r="57" spans="1:18" s="32" customFormat="1" ht="16.350000000000001" customHeight="1" x14ac:dyDescent="0.25">
      <c r="A57" s="28"/>
      <c r="B57" s="29"/>
      <c r="C57" s="30" t="s">
        <v>60</v>
      </c>
      <c r="D57" s="31" t="s">
        <v>111</v>
      </c>
      <c r="E57" s="215">
        <v>0</v>
      </c>
      <c r="F57" s="216">
        <v>0</v>
      </c>
      <c r="G57" s="215">
        <v>0</v>
      </c>
      <c r="H57" s="216">
        <v>730913</v>
      </c>
      <c r="I57" s="256">
        <v>0</v>
      </c>
      <c r="J57" s="257">
        <v>997000</v>
      </c>
      <c r="K57" s="256">
        <v>0</v>
      </c>
      <c r="L57" s="257">
        <v>1215000</v>
      </c>
      <c r="M57" s="126">
        <v>0</v>
      </c>
      <c r="N57" s="127">
        <v>0</v>
      </c>
      <c r="O57" s="126">
        <v>0</v>
      </c>
      <c r="P57" s="127">
        <v>0</v>
      </c>
      <c r="Q57" s="126">
        <v>0</v>
      </c>
      <c r="R57" s="127">
        <v>0</v>
      </c>
    </row>
    <row r="58" spans="1:18" s="32" customFormat="1" ht="16.350000000000001" customHeight="1" x14ac:dyDescent="0.25">
      <c r="A58" s="28"/>
      <c r="B58" s="29">
        <v>4</v>
      </c>
      <c r="C58" s="30"/>
      <c r="D58" s="31" t="s">
        <v>112</v>
      </c>
      <c r="E58" s="215">
        <v>38578</v>
      </c>
      <c r="F58" s="216">
        <v>0</v>
      </c>
      <c r="G58" s="215">
        <v>46802</v>
      </c>
      <c r="H58" s="216">
        <v>0</v>
      </c>
      <c r="I58" s="256">
        <v>325831</v>
      </c>
      <c r="J58" s="257">
        <v>0</v>
      </c>
      <c r="K58" s="256">
        <v>173923</v>
      </c>
      <c r="L58" s="257">
        <v>0</v>
      </c>
      <c r="M58" s="126">
        <v>350000</v>
      </c>
      <c r="N58" s="127">
        <v>0</v>
      </c>
      <c r="O58" s="126">
        <v>350000</v>
      </c>
      <c r="P58" s="127">
        <v>0</v>
      </c>
      <c r="Q58" s="126">
        <v>391000</v>
      </c>
      <c r="R58" s="127">
        <v>0</v>
      </c>
    </row>
    <row r="59" spans="1:18" ht="16.350000000000001" customHeight="1" x14ac:dyDescent="0.25">
      <c r="A59" s="28"/>
      <c r="B59" s="29">
        <v>5</v>
      </c>
      <c r="C59" s="30"/>
      <c r="D59" s="31" t="s">
        <v>113</v>
      </c>
      <c r="E59" s="215">
        <v>2350833.62</v>
      </c>
      <c r="F59" s="216">
        <v>0</v>
      </c>
      <c r="G59" s="215">
        <v>2476508</v>
      </c>
      <c r="H59" s="216">
        <v>0</v>
      </c>
      <c r="I59" s="256">
        <v>2388649</v>
      </c>
      <c r="J59" s="257">
        <v>0</v>
      </c>
      <c r="K59" s="256">
        <v>2771544</v>
      </c>
      <c r="L59" s="257">
        <v>0</v>
      </c>
      <c r="M59" s="126">
        <v>2839564</v>
      </c>
      <c r="N59" s="127">
        <v>0</v>
      </c>
      <c r="O59" s="126">
        <v>2839564</v>
      </c>
      <c r="P59" s="127">
        <v>0</v>
      </c>
      <c r="Q59" s="126">
        <v>2839564</v>
      </c>
      <c r="R59" s="127">
        <v>0</v>
      </c>
    </row>
    <row r="60" spans="1:18" ht="16.350000000000001" customHeight="1" x14ac:dyDescent="0.25">
      <c r="A60" s="28"/>
      <c r="B60" s="29">
        <v>6</v>
      </c>
      <c r="C60" s="30"/>
      <c r="D60" s="31" t="s">
        <v>114</v>
      </c>
      <c r="E60" s="215">
        <v>2105385</v>
      </c>
      <c r="F60" s="216">
        <v>0</v>
      </c>
      <c r="G60" s="215">
        <v>2223900</v>
      </c>
      <c r="H60" s="216">
        <v>0</v>
      </c>
      <c r="I60" s="256">
        <v>2491959</v>
      </c>
      <c r="J60" s="257">
        <v>0</v>
      </c>
      <c r="K60" s="256">
        <v>2802325</v>
      </c>
      <c r="L60" s="257">
        <v>377186</v>
      </c>
      <c r="M60" s="126">
        <v>2933391</v>
      </c>
      <c r="N60" s="127">
        <v>0</v>
      </c>
      <c r="O60" s="126">
        <v>2933391</v>
      </c>
      <c r="P60" s="127">
        <v>0</v>
      </c>
      <c r="Q60" s="126">
        <v>2933391</v>
      </c>
      <c r="R60" s="127">
        <v>0</v>
      </c>
    </row>
    <row r="61" spans="1:18" ht="16.350000000000001" customHeight="1" x14ac:dyDescent="0.25">
      <c r="A61" s="28"/>
      <c r="B61" s="29">
        <v>7</v>
      </c>
      <c r="C61" s="30"/>
      <c r="D61" s="31" t="s">
        <v>115</v>
      </c>
      <c r="E61" s="215">
        <v>4353</v>
      </c>
      <c r="F61" s="216">
        <v>0</v>
      </c>
      <c r="G61" s="215">
        <v>3560</v>
      </c>
      <c r="H61" s="216">
        <v>0</v>
      </c>
      <c r="I61" s="256">
        <v>4340</v>
      </c>
      <c r="J61" s="257">
        <v>0</v>
      </c>
      <c r="K61" s="256">
        <v>5761</v>
      </c>
      <c r="L61" s="257">
        <v>0</v>
      </c>
      <c r="M61" s="126">
        <v>6595</v>
      </c>
      <c r="N61" s="127">
        <v>0</v>
      </c>
      <c r="O61" s="126">
        <v>6595</v>
      </c>
      <c r="P61" s="127">
        <v>0</v>
      </c>
      <c r="Q61" s="126">
        <v>6595</v>
      </c>
      <c r="R61" s="127">
        <v>0</v>
      </c>
    </row>
    <row r="62" spans="1:18" s="53" customFormat="1" ht="16.350000000000001" customHeight="1" x14ac:dyDescent="0.25">
      <c r="A62" s="28"/>
      <c r="B62" s="29">
        <v>8</v>
      </c>
      <c r="C62" s="30"/>
      <c r="D62" s="52" t="s">
        <v>116</v>
      </c>
      <c r="E62" s="215">
        <v>4533</v>
      </c>
      <c r="F62" s="216">
        <v>0</v>
      </c>
      <c r="G62" s="215">
        <v>6550</v>
      </c>
      <c r="H62" s="216">
        <v>0</v>
      </c>
      <c r="I62" s="256">
        <v>17730</v>
      </c>
      <c r="J62" s="257">
        <v>0</v>
      </c>
      <c r="K62" s="256">
        <v>16125</v>
      </c>
      <c r="L62" s="257">
        <v>0</v>
      </c>
      <c r="M62" s="126">
        <v>17000</v>
      </c>
      <c r="N62" s="127">
        <v>0</v>
      </c>
      <c r="O62" s="126">
        <v>17000</v>
      </c>
      <c r="P62" s="127">
        <v>0</v>
      </c>
      <c r="Q62" s="126">
        <v>17000</v>
      </c>
      <c r="R62" s="127">
        <v>0</v>
      </c>
    </row>
    <row r="63" spans="1:18" ht="16.5" customHeight="1" x14ac:dyDescent="0.25">
      <c r="A63" s="34" t="s">
        <v>85</v>
      </c>
      <c r="B63" s="35"/>
      <c r="C63" s="36"/>
      <c r="D63" s="37" t="s">
        <v>117</v>
      </c>
      <c r="E63" s="117">
        <f>SUM(E42:E62)</f>
        <v>25101613.620000001</v>
      </c>
      <c r="F63" s="118">
        <f>SUM(F41:F62)</f>
        <v>898179</v>
      </c>
      <c r="G63" s="117">
        <f>SUM(G42:G62)</f>
        <v>27233953</v>
      </c>
      <c r="H63" s="118">
        <f>SUM(H41:H62)</f>
        <v>2160753</v>
      </c>
      <c r="I63" s="117">
        <f>SUM(I42:I62)</f>
        <v>26698333</v>
      </c>
      <c r="J63" s="118">
        <f>SUM(J41:J62)</f>
        <v>2112546</v>
      </c>
      <c r="K63" s="117">
        <f>SUM(K42:K62)</f>
        <v>31340034</v>
      </c>
      <c r="L63" s="118">
        <f>SUM(L41:L62)</f>
        <v>5170774</v>
      </c>
      <c r="M63" s="117">
        <f>SUM(M42:M62)</f>
        <v>32234179</v>
      </c>
      <c r="N63" s="118">
        <f>SUM(N41:N62)</f>
        <v>0</v>
      </c>
      <c r="O63" s="117">
        <f>SUM(O42:O62)</f>
        <v>32189439</v>
      </c>
      <c r="P63" s="118">
        <f>SUM(P41:P62)</f>
        <v>0</v>
      </c>
      <c r="Q63" s="117">
        <f>SUM(Q42:Q62)</f>
        <v>32480179</v>
      </c>
      <c r="R63" s="118">
        <f>SUM(R41:R62)</f>
        <v>0</v>
      </c>
    </row>
    <row r="64" spans="1:18" ht="16.5" customHeight="1" x14ac:dyDescent="0.25">
      <c r="A64" s="38" t="s">
        <v>97</v>
      </c>
      <c r="B64" s="39"/>
      <c r="C64" s="40"/>
      <c r="D64" s="41" t="s">
        <v>118</v>
      </c>
      <c r="E64" s="119"/>
      <c r="F64" s="120"/>
      <c r="G64" s="119"/>
      <c r="H64" s="120"/>
      <c r="I64" s="119"/>
      <c r="J64" s="120"/>
      <c r="K64" s="119"/>
      <c r="L64" s="120"/>
      <c r="M64" s="119"/>
      <c r="N64" s="120"/>
      <c r="O64" s="119"/>
      <c r="P64" s="120"/>
      <c r="Q64" s="119"/>
      <c r="R64" s="120"/>
    </row>
    <row r="65" spans="1:18" ht="16.5" customHeight="1" x14ac:dyDescent="0.25">
      <c r="A65" s="28"/>
      <c r="B65" s="29">
        <v>1</v>
      </c>
      <c r="C65" s="30"/>
      <c r="D65" s="31" t="s">
        <v>119</v>
      </c>
      <c r="E65" s="215">
        <v>674361</v>
      </c>
      <c r="F65" s="216">
        <v>0</v>
      </c>
      <c r="G65" s="215">
        <v>716758</v>
      </c>
      <c r="H65" s="216">
        <v>8938</v>
      </c>
      <c r="I65" s="256">
        <v>698275</v>
      </c>
      <c r="J65" s="257">
        <v>69062</v>
      </c>
      <c r="K65" s="256">
        <v>738375</v>
      </c>
      <c r="L65" s="257">
        <v>79062</v>
      </c>
      <c r="M65" s="126">
        <v>776000</v>
      </c>
      <c r="N65" s="127">
        <v>76062</v>
      </c>
      <c r="O65" s="126">
        <v>776000</v>
      </c>
      <c r="P65" s="127">
        <v>0</v>
      </c>
      <c r="Q65" s="126">
        <v>776000</v>
      </c>
      <c r="R65" s="127">
        <v>0</v>
      </c>
    </row>
    <row r="66" spans="1:18" ht="16.5" customHeight="1" x14ac:dyDescent="0.25">
      <c r="A66" s="28"/>
      <c r="B66" s="29">
        <v>2</v>
      </c>
      <c r="C66" s="30"/>
      <c r="D66" s="31" t="s">
        <v>120</v>
      </c>
      <c r="E66" s="215">
        <v>1555229</v>
      </c>
      <c r="F66" s="216">
        <v>24966</v>
      </c>
      <c r="G66" s="215">
        <v>1434736</v>
      </c>
      <c r="H66" s="216">
        <v>105577</v>
      </c>
      <c r="I66" s="256">
        <v>1389320</v>
      </c>
      <c r="J66" s="257">
        <v>26000</v>
      </c>
      <c r="K66" s="256">
        <v>1490334</v>
      </c>
      <c r="L66" s="257">
        <v>332422</v>
      </c>
      <c r="M66" s="126">
        <v>1565804</v>
      </c>
      <c r="N66" s="127">
        <v>0</v>
      </c>
      <c r="O66" s="126">
        <v>1565804</v>
      </c>
      <c r="P66" s="127">
        <v>0</v>
      </c>
      <c r="Q66" s="126">
        <v>1565804</v>
      </c>
      <c r="R66" s="127">
        <v>0</v>
      </c>
    </row>
    <row r="67" spans="1:18" s="32" customFormat="1" ht="16.5" customHeight="1" x14ac:dyDescent="0.25">
      <c r="A67" s="28"/>
      <c r="B67" s="29">
        <v>3</v>
      </c>
      <c r="C67" s="30"/>
      <c r="D67" s="31" t="s">
        <v>121</v>
      </c>
      <c r="E67" s="215">
        <v>118535</v>
      </c>
      <c r="F67" s="216">
        <v>0</v>
      </c>
      <c r="G67" s="215">
        <v>127956</v>
      </c>
      <c r="H67" s="216">
        <v>3384</v>
      </c>
      <c r="I67" s="256">
        <v>209400</v>
      </c>
      <c r="J67" s="257">
        <v>0</v>
      </c>
      <c r="K67" s="256">
        <v>393573</v>
      </c>
      <c r="L67" s="257">
        <v>12000</v>
      </c>
      <c r="M67" s="126">
        <v>300500</v>
      </c>
      <c r="N67" s="127">
        <v>0</v>
      </c>
      <c r="O67" s="126">
        <v>300500</v>
      </c>
      <c r="P67" s="127">
        <v>0</v>
      </c>
      <c r="Q67" s="126">
        <v>300500</v>
      </c>
      <c r="R67" s="127">
        <v>0</v>
      </c>
    </row>
    <row r="68" spans="1:18" s="32" customFormat="1" ht="16.5" customHeight="1" x14ac:dyDescent="0.25">
      <c r="A68" s="28"/>
      <c r="B68" s="29">
        <v>4</v>
      </c>
      <c r="C68" s="30"/>
      <c r="D68" s="31" t="s">
        <v>122</v>
      </c>
      <c r="E68" s="215"/>
      <c r="F68" s="216"/>
      <c r="G68" s="215"/>
      <c r="H68" s="216"/>
      <c r="I68" s="256"/>
      <c r="J68" s="257"/>
      <c r="K68" s="256"/>
      <c r="L68" s="257"/>
      <c r="M68" s="126"/>
      <c r="N68" s="127"/>
      <c r="O68" s="126"/>
      <c r="P68" s="127"/>
      <c r="Q68" s="126"/>
      <c r="R68" s="127"/>
    </row>
    <row r="69" spans="1:18" ht="16.5" customHeight="1" x14ac:dyDescent="0.25">
      <c r="A69" s="28"/>
      <c r="B69" s="29"/>
      <c r="C69" s="30" t="s">
        <v>55</v>
      </c>
      <c r="D69" s="31" t="s">
        <v>123</v>
      </c>
      <c r="E69" s="215">
        <v>1177</v>
      </c>
      <c r="F69" s="216">
        <v>0</v>
      </c>
      <c r="G69" s="215">
        <v>2773</v>
      </c>
      <c r="H69" s="216">
        <v>0</v>
      </c>
      <c r="I69" s="256">
        <v>25000</v>
      </c>
      <c r="J69" s="257">
        <v>0</v>
      </c>
      <c r="K69" s="256">
        <v>95616</v>
      </c>
      <c r="L69" s="257">
        <v>29700</v>
      </c>
      <c r="M69" s="126">
        <v>30000</v>
      </c>
      <c r="N69" s="127">
        <v>0</v>
      </c>
      <c r="O69" s="126">
        <v>30000</v>
      </c>
      <c r="P69" s="127">
        <v>0</v>
      </c>
      <c r="Q69" s="126">
        <v>30000</v>
      </c>
      <c r="R69" s="127">
        <v>0</v>
      </c>
    </row>
    <row r="70" spans="1:18" ht="16.5" customHeight="1" x14ac:dyDescent="0.25">
      <c r="A70" s="28"/>
      <c r="B70" s="29"/>
      <c r="C70" s="30" t="s">
        <v>60</v>
      </c>
      <c r="D70" s="31" t="s">
        <v>228</v>
      </c>
      <c r="E70" s="215">
        <v>353739</v>
      </c>
      <c r="F70" s="216">
        <v>0</v>
      </c>
      <c r="G70" s="215">
        <v>4592</v>
      </c>
      <c r="H70" s="216">
        <v>220332</v>
      </c>
      <c r="I70" s="256">
        <v>8500</v>
      </c>
      <c r="J70" s="257">
        <v>467000</v>
      </c>
      <c r="K70" s="256">
        <v>1881</v>
      </c>
      <c r="L70" s="257">
        <v>1252000</v>
      </c>
      <c r="M70" s="126">
        <v>20000</v>
      </c>
      <c r="N70" s="127">
        <v>500000</v>
      </c>
      <c r="O70" s="126">
        <v>20000</v>
      </c>
      <c r="P70" s="127">
        <v>0</v>
      </c>
      <c r="Q70" s="126">
        <v>20000</v>
      </c>
      <c r="R70" s="127">
        <v>0</v>
      </c>
    </row>
    <row r="71" spans="1:18" ht="16.5" customHeight="1" x14ac:dyDescent="0.25">
      <c r="A71" s="142"/>
      <c r="B71" s="143"/>
      <c r="C71" s="144" t="s">
        <v>62</v>
      </c>
      <c r="D71" s="145" t="s">
        <v>229</v>
      </c>
      <c r="E71" s="243"/>
      <c r="F71" s="244"/>
      <c r="G71" s="243">
        <v>225500</v>
      </c>
      <c r="H71" s="244">
        <v>47250</v>
      </c>
      <c r="I71" s="260">
        <v>211000</v>
      </c>
      <c r="J71" s="261">
        <v>0</v>
      </c>
      <c r="K71" s="260">
        <v>211000</v>
      </c>
      <c r="L71" s="261">
        <v>80000</v>
      </c>
      <c r="M71" s="146">
        <v>211000</v>
      </c>
      <c r="N71" s="147">
        <v>0</v>
      </c>
      <c r="O71" s="146">
        <v>211000</v>
      </c>
      <c r="P71" s="147">
        <v>0</v>
      </c>
      <c r="Q71" s="146">
        <v>211000</v>
      </c>
      <c r="R71" s="147">
        <v>0</v>
      </c>
    </row>
    <row r="72" spans="1:18" ht="16.5" customHeight="1" thickBot="1" x14ac:dyDescent="0.3">
      <c r="A72" s="54" t="s">
        <v>97</v>
      </c>
      <c r="B72" s="55"/>
      <c r="C72" s="56"/>
      <c r="D72" s="44" t="s">
        <v>124</v>
      </c>
      <c r="E72" s="245">
        <f>SUM(E65:E71)</f>
        <v>2703041</v>
      </c>
      <c r="F72" s="246">
        <f>SUM(F65:F71)</f>
        <v>24966</v>
      </c>
      <c r="G72" s="245">
        <f t="shared" ref="G72:R72" si="4">SUM(G65:G71)</f>
        <v>2512315</v>
      </c>
      <c r="H72" s="246">
        <f t="shared" si="4"/>
        <v>385481</v>
      </c>
      <c r="I72" s="128">
        <f t="shared" si="4"/>
        <v>2541495</v>
      </c>
      <c r="J72" s="129">
        <f t="shared" si="4"/>
        <v>562062</v>
      </c>
      <c r="K72" s="128">
        <f t="shared" si="4"/>
        <v>2930779</v>
      </c>
      <c r="L72" s="129">
        <f t="shared" si="4"/>
        <v>1785184</v>
      </c>
      <c r="M72" s="128">
        <f t="shared" si="4"/>
        <v>2903304</v>
      </c>
      <c r="N72" s="129">
        <f t="shared" si="4"/>
        <v>576062</v>
      </c>
      <c r="O72" s="128">
        <f t="shared" si="4"/>
        <v>2903304</v>
      </c>
      <c r="P72" s="129">
        <f t="shared" si="4"/>
        <v>0</v>
      </c>
      <c r="Q72" s="128">
        <f t="shared" si="4"/>
        <v>2903304</v>
      </c>
      <c r="R72" s="129">
        <f t="shared" si="4"/>
        <v>0</v>
      </c>
    </row>
    <row r="73" spans="1:18" s="32" customFormat="1" ht="6" customHeight="1" x14ac:dyDescent="0.25">
      <c r="A73" s="45"/>
      <c r="B73" s="46"/>
      <c r="C73" s="45"/>
      <c r="D73" s="47"/>
      <c r="E73" s="47"/>
      <c r="F73" s="47"/>
      <c r="G73" s="47"/>
      <c r="H73" s="47"/>
      <c r="I73" s="154"/>
      <c r="J73" s="154"/>
      <c r="K73" s="154"/>
      <c r="L73" s="154"/>
      <c r="M73" s="154"/>
      <c r="N73" s="154"/>
      <c r="O73" s="154"/>
      <c r="P73" s="154"/>
      <c r="Q73" s="154"/>
      <c r="R73" s="154"/>
    </row>
    <row r="74" spans="1:18" ht="24" customHeight="1" x14ac:dyDescent="0.35">
      <c r="A74" s="393" t="s">
        <v>281</v>
      </c>
      <c r="B74" s="393"/>
      <c r="C74" s="393"/>
      <c r="D74" s="393"/>
      <c r="E74" s="393"/>
      <c r="F74" s="393"/>
      <c r="G74" s="393"/>
      <c r="H74" s="393"/>
      <c r="I74" s="393"/>
      <c r="J74" s="393"/>
      <c r="K74" s="393"/>
      <c r="L74" s="393"/>
      <c r="M74" s="393"/>
      <c r="N74" s="393"/>
      <c r="O74" s="393"/>
      <c r="P74" s="393"/>
      <c r="Q74" s="393"/>
      <c r="R74" s="393"/>
    </row>
    <row r="75" spans="1:18" ht="30.75" customHeight="1" thickBot="1" x14ac:dyDescent="0.3">
      <c r="A75" s="57"/>
      <c r="B75" s="58"/>
      <c r="C75" s="57"/>
      <c r="D75" s="59"/>
      <c r="E75" s="47"/>
      <c r="F75" s="47"/>
      <c r="G75" s="47"/>
      <c r="H75" s="47"/>
      <c r="I75" s="49"/>
      <c r="J75" s="148"/>
      <c r="K75" s="287"/>
      <c r="L75" s="287"/>
      <c r="M75" s="49"/>
      <c r="N75" s="148"/>
      <c r="O75" s="49"/>
      <c r="P75" s="148"/>
      <c r="Q75" s="49"/>
      <c r="R75" s="291" t="s">
        <v>268</v>
      </c>
    </row>
    <row r="76" spans="1:18" ht="33" customHeight="1" thickBot="1" x14ac:dyDescent="0.25">
      <c r="A76" s="394" t="s">
        <v>51</v>
      </c>
      <c r="B76" s="395"/>
      <c r="C76" s="396"/>
      <c r="D76" s="400" t="s">
        <v>52</v>
      </c>
      <c r="E76" s="354" t="s">
        <v>262</v>
      </c>
      <c r="F76" s="355"/>
      <c r="G76" s="354" t="s">
        <v>275</v>
      </c>
      <c r="H76" s="355"/>
      <c r="I76" s="354" t="s">
        <v>287</v>
      </c>
      <c r="J76" s="355"/>
      <c r="K76" s="354" t="s">
        <v>272</v>
      </c>
      <c r="L76" s="355"/>
      <c r="M76" s="354" t="s">
        <v>273</v>
      </c>
      <c r="N76" s="355"/>
      <c r="O76" s="354" t="s">
        <v>264</v>
      </c>
      <c r="P76" s="355"/>
      <c r="Q76" s="354" t="s">
        <v>276</v>
      </c>
      <c r="R76" s="355"/>
    </row>
    <row r="77" spans="1:18" ht="26.25" customHeight="1" thickBot="1" x14ac:dyDescent="0.25">
      <c r="A77" s="397"/>
      <c r="B77" s="398"/>
      <c r="C77" s="399"/>
      <c r="D77" s="401"/>
      <c r="E77" s="217" t="s">
        <v>53</v>
      </c>
      <c r="F77" s="21" t="s">
        <v>54</v>
      </c>
      <c r="G77" s="217" t="s">
        <v>53</v>
      </c>
      <c r="H77" s="21" t="s">
        <v>54</v>
      </c>
      <c r="I77" s="20" t="s">
        <v>53</v>
      </c>
      <c r="J77" s="21" t="s">
        <v>54</v>
      </c>
      <c r="K77" s="20" t="s">
        <v>53</v>
      </c>
      <c r="L77" s="21" t="s">
        <v>54</v>
      </c>
      <c r="M77" s="20" t="s">
        <v>53</v>
      </c>
      <c r="N77" s="21" t="s">
        <v>54</v>
      </c>
      <c r="O77" s="20" t="s">
        <v>53</v>
      </c>
      <c r="P77" s="21" t="s">
        <v>54</v>
      </c>
      <c r="Q77" s="20" t="s">
        <v>53</v>
      </c>
      <c r="R77" s="21" t="s">
        <v>54</v>
      </c>
    </row>
    <row r="78" spans="1:18" ht="16.5" customHeight="1" x14ac:dyDescent="0.25">
      <c r="A78" s="22" t="s">
        <v>99</v>
      </c>
      <c r="B78" s="23"/>
      <c r="C78" s="24"/>
      <c r="D78" s="25" t="s">
        <v>125</v>
      </c>
      <c r="E78" s="26"/>
      <c r="F78" s="27"/>
      <c r="G78" s="26"/>
      <c r="H78" s="27"/>
      <c r="I78" s="26"/>
      <c r="J78" s="27"/>
      <c r="K78" s="26"/>
      <c r="L78" s="27"/>
      <c r="M78" s="26"/>
      <c r="N78" s="27"/>
      <c r="O78" s="26"/>
      <c r="P78" s="27"/>
      <c r="Q78" s="26"/>
      <c r="R78" s="27"/>
    </row>
    <row r="79" spans="1:18" s="42" customFormat="1" ht="16.149999999999999" customHeight="1" x14ac:dyDescent="0.25">
      <c r="A79" s="28"/>
      <c r="B79" s="29">
        <v>1</v>
      </c>
      <c r="C79" s="30"/>
      <c r="D79" s="31" t="s">
        <v>126</v>
      </c>
      <c r="E79" s="239">
        <v>197182</v>
      </c>
      <c r="F79" s="240">
        <v>228177</v>
      </c>
      <c r="G79" s="239">
        <v>292707</v>
      </c>
      <c r="H79" s="240">
        <v>723245</v>
      </c>
      <c r="I79" s="256">
        <v>326885</v>
      </c>
      <c r="J79" s="257">
        <v>375000</v>
      </c>
      <c r="K79" s="256">
        <v>288301</v>
      </c>
      <c r="L79" s="257">
        <v>586000</v>
      </c>
      <c r="M79" s="126">
        <v>394000</v>
      </c>
      <c r="N79" s="127">
        <v>0</v>
      </c>
      <c r="O79" s="126">
        <v>394000</v>
      </c>
      <c r="P79" s="127">
        <v>0</v>
      </c>
      <c r="Q79" s="126">
        <v>407000</v>
      </c>
      <c r="R79" s="127">
        <v>0</v>
      </c>
    </row>
    <row r="80" spans="1:18" s="32" customFormat="1" ht="16.5" customHeight="1" x14ac:dyDescent="0.25">
      <c r="A80" s="28"/>
      <c r="B80" s="29">
        <v>2</v>
      </c>
      <c r="C80" s="30"/>
      <c r="D80" s="31" t="s">
        <v>127</v>
      </c>
      <c r="E80" s="239"/>
      <c r="F80" s="240"/>
      <c r="G80" s="239"/>
      <c r="H80" s="240"/>
      <c r="I80" s="256"/>
      <c r="J80" s="257"/>
      <c r="K80" s="256"/>
      <c r="L80" s="257"/>
      <c r="M80" s="126"/>
      <c r="N80" s="127"/>
      <c r="O80" s="126"/>
      <c r="P80" s="127"/>
      <c r="Q80" s="126"/>
      <c r="R80" s="127"/>
    </row>
    <row r="81" spans="1:18" s="32" customFormat="1" ht="16.5" customHeight="1" x14ac:dyDescent="0.25">
      <c r="A81" s="28"/>
      <c r="B81" s="29"/>
      <c r="C81" s="30" t="s">
        <v>55</v>
      </c>
      <c r="D81" s="31" t="s">
        <v>128</v>
      </c>
      <c r="E81" s="239">
        <v>1526</v>
      </c>
      <c r="F81" s="240">
        <v>0</v>
      </c>
      <c r="G81" s="239">
        <v>3659</v>
      </c>
      <c r="H81" s="240">
        <v>0</v>
      </c>
      <c r="I81" s="256">
        <v>35000</v>
      </c>
      <c r="J81" s="257">
        <v>0</v>
      </c>
      <c r="K81" s="256">
        <v>35300</v>
      </c>
      <c r="L81" s="257">
        <v>0</v>
      </c>
      <c r="M81" s="126">
        <v>35000</v>
      </c>
      <c r="N81" s="127">
        <v>0</v>
      </c>
      <c r="O81" s="126">
        <v>35000</v>
      </c>
      <c r="P81" s="127">
        <v>0</v>
      </c>
      <c r="Q81" s="126">
        <v>35000</v>
      </c>
      <c r="R81" s="127">
        <v>0</v>
      </c>
    </row>
    <row r="82" spans="1:18" s="32" customFormat="1" ht="16.5" customHeight="1" x14ac:dyDescent="0.25">
      <c r="A82" s="28"/>
      <c r="B82" s="29"/>
      <c r="C82" s="30" t="s">
        <v>60</v>
      </c>
      <c r="D82" s="31" t="s">
        <v>129</v>
      </c>
      <c r="E82" s="239">
        <v>24039</v>
      </c>
      <c r="F82" s="240">
        <v>0</v>
      </c>
      <c r="G82" s="239">
        <v>21934</v>
      </c>
      <c r="H82" s="240">
        <v>0</v>
      </c>
      <c r="I82" s="256">
        <v>50000</v>
      </c>
      <c r="J82" s="257">
        <v>0</v>
      </c>
      <c r="K82" s="256">
        <v>50000</v>
      </c>
      <c r="L82" s="257">
        <v>0</v>
      </c>
      <c r="M82" s="126">
        <v>70000</v>
      </c>
      <c r="N82" s="127">
        <v>0</v>
      </c>
      <c r="O82" s="126">
        <v>50000</v>
      </c>
      <c r="P82" s="127">
        <v>0</v>
      </c>
      <c r="Q82" s="126">
        <v>70000</v>
      </c>
      <c r="R82" s="127">
        <v>0</v>
      </c>
    </row>
    <row r="83" spans="1:18" s="32" customFormat="1" ht="16.5" customHeight="1" x14ac:dyDescent="0.25">
      <c r="A83" s="28"/>
      <c r="B83" s="29">
        <v>3</v>
      </c>
      <c r="C83" s="30"/>
      <c r="D83" s="31" t="s">
        <v>130</v>
      </c>
      <c r="E83" s="239"/>
      <c r="F83" s="240"/>
      <c r="G83" s="239"/>
      <c r="H83" s="240"/>
      <c r="I83" s="256"/>
      <c r="J83" s="257"/>
      <c r="K83" s="256"/>
      <c r="L83" s="257"/>
      <c r="M83" s="126"/>
      <c r="N83" s="127"/>
      <c r="O83" s="126"/>
      <c r="P83" s="127"/>
      <c r="Q83" s="126"/>
      <c r="R83" s="127"/>
    </row>
    <row r="84" spans="1:18" ht="16.5" customHeight="1" x14ac:dyDescent="0.25">
      <c r="A84" s="28"/>
      <c r="B84" s="29"/>
      <c r="C84" s="30" t="s">
        <v>55</v>
      </c>
      <c r="D84" s="31" t="s">
        <v>131</v>
      </c>
      <c r="E84" s="239">
        <v>639794</v>
      </c>
      <c r="F84" s="240">
        <v>0</v>
      </c>
      <c r="G84" s="239">
        <v>709295</v>
      </c>
      <c r="H84" s="240">
        <v>67256</v>
      </c>
      <c r="I84" s="256">
        <v>794874</v>
      </c>
      <c r="J84" s="257">
        <v>571500</v>
      </c>
      <c r="K84" s="256">
        <v>892521</v>
      </c>
      <c r="L84" s="257">
        <v>1080789</v>
      </c>
      <c r="M84" s="126">
        <v>743451</v>
      </c>
      <c r="N84" s="127">
        <v>0</v>
      </c>
      <c r="O84" s="126">
        <v>643351</v>
      </c>
      <c r="P84" s="127">
        <v>0</v>
      </c>
      <c r="Q84" s="126">
        <v>743451</v>
      </c>
      <c r="R84" s="127">
        <v>0</v>
      </c>
    </row>
    <row r="85" spans="1:18" ht="16.5" customHeight="1" x14ac:dyDescent="0.25">
      <c r="A85" s="28"/>
      <c r="B85" s="29"/>
      <c r="C85" s="30" t="s">
        <v>60</v>
      </c>
      <c r="D85" s="31" t="s">
        <v>132</v>
      </c>
      <c r="E85" s="239">
        <v>33034</v>
      </c>
      <c r="F85" s="240">
        <v>0</v>
      </c>
      <c r="G85" s="239">
        <v>17105</v>
      </c>
      <c r="H85" s="240">
        <v>0</v>
      </c>
      <c r="I85" s="256">
        <v>23050</v>
      </c>
      <c r="J85" s="257">
        <v>0</v>
      </c>
      <c r="K85" s="256">
        <v>23050</v>
      </c>
      <c r="L85" s="257">
        <v>0</v>
      </c>
      <c r="M85" s="126">
        <v>27850</v>
      </c>
      <c r="N85" s="127">
        <v>0</v>
      </c>
      <c r="O85" s="126">
        <v>27850</v>
      </c>
      <c r="P85" s="127">
        <v>0</v>
      </c>
      <c r="Q85" s="126">
        <v>27850</v>
      </c>
      <c r="R85" s="127">
        <v>0</v>
      </c>
    </row>
    <row r="86" spans="1:18" ht="16.5" customHeight="1" x14ac:dyDescent="0.25">
      <c r="A86" s="28"/>
      <c r="B86" s="29"/>
      <c r="C86" s="30" t="s">
        <v>62</v>
      </c>
      <c r="D86" s="31" t="s">
        <v>133</v>
      </c>
      <c r="E86" s="239">
        <v>0</v>
      </c>
      <c r="F86" s="240">
        <v>2656</v>
      </c>
      <c r="G86" s="239">
        <v>0</v>
      </c>
      <c r="H86" s="240">
        <v>5312</v>
      </c>
      <c r="I86" s="256"/>
      <c r="J86" s="257">
        <v>15000</v>
      </c>
      <c r="K86" s="256"/>
      <c r="L86" s="257">
        <v>15000</v>
      </c>
      <c r="M86" s="126">
        <v>0</v>
      </c>
      <c r="N86" s="127">
        <v>15000</v>
      </c>
      <c r="O86" s="126">
        <v>0</v>
      </c>
      <c r="P86" s="127">
        <v>15000</v>
      </c>
      <c r="Q86" s="126">
        <v>0</v>
      </c>
      <c r="R86" s="127">
        <v>15000</v>
      </c>
    </row>
    <row r="87" spans="1:18" ht="16.5" customHeight="1" x14ac:dyDescent="0.25">
      <c r="A87" s="28"/>
      <c r="B87" s="29"/>
      <c r="C87" s="30" t="s">
        <v>78</v>
      </c>
      <c r="D87" s="31" t="s">
        <v>134</v>
      </c>
      <c r="E87" s="239">
        <v>10000</v>
      </c>
      <c r="F87" s="240">
        <v>0</v>
      </c>
      <c r="G87" s="239">
        <v>14892</v>
      </c>
      <c r="H87" s="240">
        <v>0</v>
      </c>
      <c r="I87" s="256">
        <v>15000</v>
      </c>
      <c r="J87" s="257">
        <v>0</v>
      </c>
      <c r="K87" s="256">
        <v>16697</v>
      </c>
      <c r="L87" s="257">
        <v>0</v>
      </c>
      <c r="M87" s="126">
        <v>17000</v>
      </c>
      <c r="N87" s="127">
        <v>0</v>
      </c>
      <c r="O87" s="126">
        <v>17000</v>
      </c>
      <c r="P87" s="127">
        <v>0</v>
      </c>
      <c r="Q87" s="126">
        <v>17000</v>
      </c>
      <c r="R87" s="127">
        <v>0</v>
      </c>
    </row>
    <row r="88" spans="1:18" ht="16.5" customHeight="1" x14ac:dyDescent="0.25">
      <c r="A88" s="28"/>
      <c r="B88" s="29">
        <v>4</v>
      </c>
      <c r="C88" s="30"/>
      <c r="D88" s="31" t="s">
        <v>223</v>
      </c>
      <c r="E88" s="239"/>
      <c r="F88" s="240"/>
      <c r="G88" s="239"/>
      <c r="H88" s="240"/>
      <c r="I88" s="256"/>
      <c r="J88" s="257"/>
      <c r="K88" s="256"/>
      <c r="L88" s="257"/>
      <c r="M88" s="126"/>
      <c r="N88" s="127"/>
      <c r="O88" s="126"/>
      <c r="P88" s="127"/>
      <c r="Q88" s="126"/>
      <c r="R88" s="127"/>
    </row>
    <row r="89" spans="1:18" ht="16.5" customHeight="1" x14ac:dyDescent="0.25">
      <c r="A89" s="28"/>
      <c r="B89" s="29"/>
      <c r="C89" s="30" t="s">
        <v>55</v>
      </c>
      <c r="D89" s="31" t="s">
        <v>222</v>
      </c>
      <c r="E89" s="239">
        <v>4834</v>
      </c>
      <c r="F89" s="240">
        <v>41186</v>
      </c>
      <c r="G89" s="239">
        <v>0</v>
      </c>
      <c r="H89" s="240">
        <v>0</v>
      </c>
      <c r="I89" s="256">
        <v>0</v>
      </c>
      <c r="J89" s="257">
        <v>0</v>
      </c>
      <c r="K89" s="256">
        <v>10000</v>
      </c>
      <c r="L89" s="257">
        <v>0</v>
      </c>
      <c r="M89" s="126">
        <v>40000</v>
      </c>
      <c r="N89" s="127">
        <v>0</v>
      </c>
      <c r="O89" s="126">
        <v>40000</v>
      </c>
      <c r="P89" s="127">
        <v>0</v>
      </c>
      <c r="Q89" s="126">
        <v>40000</v>
      </c>
      <c r="R89" s="127">
        <v>0</v>
      </c>
    </row>
    <row r="90" spans="1:18" ht="16.5" customHeight="1" x14ac:dyDescent="0.25">
      <c r="A90" s="28"/>
      <c r="B90" s="29"/>
      <c r="C90" s="30" t="s">
        <v>60</v>
      </c>
      <c r="D90" s="31" t="s">
        <v>226</v>
      </c>
      <c r="E90" s="239">
        <v>444161</v>
      </c>
      <c r="F90" s="240">
        <v>118904</v>
      </c>
      <c r="G90" s="239">
        <v>316547</v>
      </c>
      <c r="H90" s="240">
        <v>8894</v>
      </c>
      <c r="I90" s="256">
        <v>202450</v>
      </c>
      <c r="J90" s="257">
        <v>90000</v>
      </c>
      <c r="K90" s="256">
        <v>232950</v>
      </c>
      <c r="L90" s="257">
        <v>90000</v>
      </c>
      <c r="M90" s="126">
        <v>212900</v>
      </c>
      <c r="N90" s="127">
        <v>0</v>
      </c>
      <c r="O90" s="126">
        <v>185000</v>
      </c>
      <c r="P90" s="127">
        <v>0</v>
      </c>
      <c r="Q90" s="126">
        <v>212900</v>
      </c>
      <c r="R90" s="127">
        <v>0</v>
      </c>
    </row>
    <row r="91" spans="1:18" ht="17.45" customHeight="1" x14ac:dyDescent="0.25">
      <c r="A91" s="34" t="s">
        <v>99</v>
      </c>
      <c r="B91" s="35"/>
      <c r="C91" s="36"/>
      <c r="D91" s="37" t="s">
        <v>135</v>
      </c>
      <c r="E91" s="250">
        <f t="shared" ref="E91:R91" si="5">SUM(E79:E90)</f>
        <v>1354570</v>
      </c>
      <c r="F91" s="251">
        <f t="shared" si="5"/>
        <v>390923</v>
      </c>
      <c r="G91" s="250">
        <f t="shared" si="5"/>
        <v>1376139</v>
      </c>
      <c r="H91" s="251">
        <f t="shared" si="5"/>
        <v>804707</v>
      </c>
      <c r="I91" s="132">
        <f t="shared" si="5"/>
        <v>1447259</v>
      </c>
      <c r="J91" s="133">
        <f t="shared" si="5"/>
        <v>1051500</v>
      </c>
      <c r="K91" s="132">
        <f t="shared" si="5"/>
        <v>1548819</v>
      </c>
      <c r="L91" s="133">
        <f t="shared" si="5"/>
        <v>1771789</v>
      </c>
      <c r="M91" s="132">
        <f t="shared" si="5"/>
        <v>1540201</v>
      </c>
      <c r="N91" s="133">
        <f t="shared" si="5"/>
        <v>15000</v>
      </c>
      <c r="O91" s="132">
        <f t="shared" si="5"/>
        <v>1392201</v>
      </c>
      <c r="P91" s="133">
        <f t="shared" si="5"/>
        <v>15000</v>
      </c>
      <c r="Q91" s="132">
        <f t="shared" si="5"/>
        <v>1553201</v>
      </c>
      <c r="R91" s="133">
        <f t="shared" si="5"/>
        <v>15000</v>
      </c>
    </row>
    <row r="92" spans="1:18" ht="17.45" customHeight="1" x14ac:dyDescent="0.25">
      <c r="A92" s="38" t="s">
        <v>101</v>
      </c>
      <c r="B92" s="39"/>
      <c r="C92" s="40"/>
      <c r="D92" s="41" t="s">
        <v>136</v>
      </c>
      <c r="E92" s="235"/>
      <c r="F92" s="236"/>
      <c r="G92" s="235"/>
      <c r="H92" s="236"/>
      <c r="I92" s="119"/>
      <c r="J92" s="120"/>
      <c r="K92" s="119"/>
      <c r="L92" s="120"/>
      <c r="M92" s="119"/>
      <c r="N92" s="120"/>
      <c r="O92" s="119"/>
      <c r="P92" s="120"/>
      <c r="Q92" s="119"/>
      <c r="R92" s="120"/>
    </row>
    <row r="93" spans="1:18" ht="17.45" customHeight="1" x14ac:dyDescent="0.25">
      <c r="A93" s="28"/>
      <c r="B93" s="29">
        <v>1</v>
      </c>
      <c r="C93" s="30"/>
      <c r="D93" s="31" t="s">
        <v>137</v>
      </c>
      <c r="E93" s="239">
        <v>0</v>
      </c>
      <c r="F93" s="240">
        <v>34757</v>
      </c>
      <c r="G93" s="239">
        <v>0</v>
      </c>
      <c r="H93" s="240">
        <v>6960</v>
      </c>
      <c r="I93" s="256">
        <v>0</v>
      </c>
      <c r="J93" s="257">
        <v>30500</v>
      </c>
      <c r="K93" s="256">
        <v>0</v>
      </c>
      <c r="L93" s="257">
        <v>30500</v>
      </c>
      <c r="M93" s="126">
        <v>0</v>
      </c>
      <c r="N93" s="127">
        <v>40500</v>
      </c>
      <c r="O93" s="126"/>
      <c r="P93" s="127">
        <v>20500</v>
      </c>
      <c r="Q93" s="126"/>
      <c r="R93" s="127">
        <v>39800</v>
      </c>
    </row>
    <row r="94" spans="1:18" ht="17.45" customHeight="1" x14ac:dyDescent="0.25">
      <c r="A94" s="28"/>
      <c r="B94" s="29">
        <v>2</v>
      </c>
      <c r="C94" s="30"/>
      <c r="D94" s="31" t="s">
        <v>138</v>
      </c>
      <c r="E94" s="239"/>
      <c r="F94" s="240"/>
      <c r="G94" s="239"/>
      <c r="H94" s="240"/>
      <c r="I94" s="256"/>
      <c r="J94" s="257"/>
      <c r="K94" s="256"/>
      <c r="L94" s="257"/>
      <c r="M94" s="126"/>
      <c r="N94" s="127"/>
      <c r="O94" s="126"/>
      <c r="P94" s="127"/>
      <c r="Q94" s="126"/>
      <c r="R94" s="127"/>
    </row>
    <row r="95" spans="1:18" ht="17.45" customHeight="1" x14ac:dyDescent="0.25">
      <c r="A95" s="28"/>
      <c r="B95" s="29"/>
      <c r="C95" s="30" t="s">
        <v>55</v>
      </c>
      <c r="D95" s="31" t="s">
        <v>139</v>
      </c>
      <c r="E95" s="239">
        <v>42484</v>
      </c>
      <c r="F95" s="240">
        <v>0</v>
      </c>
      <c r="G95" s="239">
        <v>40883</v>
      </c>
      <c r="H95" s="240">
        <v>0</v>
      </c>
      <c r="I95" s="256">
        <v>47394</v>
      </c>
      <c r="J95" s="257">
        <v>0</v>
      </c>
      <c r="K95" s="256">
        <v>50644</v>
      </c>
      <c r="L95" s="257">
        <v>0</v>
      </c>
      <c r="M95" s="126">
        <v>53520</v>
      </c>
      <c r="N95" s="127">
        <v>0</v>
      </c>
      <c r="O95" s="126">
        <v>53520</v>
      </c>
      <c r="P95" s="127">
        <v>0</v>
      </c>
      <c r="Q95" s="126">
        <v>53520</v>
      </c>
      <c r="R95" s="127">
        <v>0</v>
      </c>
    </row>
    <row r="96" spans="1:18" ht="17.45" customHeight="1" x14ac:dyDescent="0.25">
      <c r="A96" s="28"/>
      <c r="B96" s="29"/>
      <c r="C96" s="30" t="s">
        <v>60</v>
      </c>
      <c r="D96" s="31" t="s">
        <v>140</v>
      </c>
      <c r="E96" s="239">
        <v>6330</v>
      </c>
      <c r="F96" s="240">
        <v>0</v>
      </c>
      <c r="G96" s="239">
        <v>4750</v>
      </c>
      <c r="H96" s="240">
        <v>0</v>
      </c>
      <c r="I96" s="256">
        <v>4190</v>
      </c>
      <c r="J96" s="257">
        <v>0</v>
      </c>
      <c r="K96" s="256">
        <v>4190</v>
      </c>
      <c r="L96" s="257">
        <v>0</v>
      </c>
      <c r="M96" s="126">
        <v>7520</v>
      </c>
      <c r="N96" s="127">
        <v>0</v>
      </c>
      <c r="O96" s="126">
        <v>7520</v>
      </c>
      <c r="P96" s="127">
        <v>0</v>
      </c>
      <c r="Q96" s="126">
        <v>7520</v>
      </c>
      <c r="R96" s="127">
        <v>0</v>
      </c>
    </row>
    <row r="97" spans="1:18" ht="17.45" customHeight="1" x14ac:dyDescent="0.25">
      <c r="A97" s="28"/>
      <c r="B97" s="29"/>
      <c r="C97" s="30" t="s">
        <v>62</v>
      </c>
      <c r="D97" s="31" t="s">
        <v>141</v>
      </c>
      <c r="E97" s="239">
        <v>4948</v>
      </c>
      <c r="F97" s="240">
        <v>0</v>
      </c>
      <c r="G97" s="239">
        <v>3978</v>
      </c>
      <c r="H97" s="240">
        <v>0</v>
      </c>
      <c r="I97" s="256">
        <v>3558</v>
      </c>
      <c r="J97" s="257">
        <v>0</v>
      </c>
      <c r="K97" s="256">
        <v>3558</v>
      </c>
      <c r="L97" s="257">
        <v>0</v>
      </c>
      <c r="M97" s="126">
        <v>5598</v>
      </c>
      <c r="N97" s="127">
        <v>0</v>
      </c>
      <c r="O97" s="126">
        <v>5598</v>
      </c>
      <c r="P97" s="127">
        <v>0</v>
      </c>
      <c r="Q97" s="126">
        <v>5598</v>
      </c>
      <c r="R97" s="127">
        <v>0</v>
      </c>
    </row>
    <row r="98" spans="1:18" ht="17.45" customHeight="1" x14ac:dyDescent="0.25">
      <c r="A98" s="34" t="s">
        <v>101</v>
      </c>
      <c r="B98" s="35"/>
      <c r="C98" s="36"/>
      <c r="D98" s="37" t="s">
        <v>142</v>
      </c>
      <c r="E98" s="237">
        <f t="shared" ref="E98:R98" si="6">SUM(E93:E97)</f>
        <v>53762</v>
      </c>
      <c r="F98" s="238">
        <f t="shared" si="6"/>
        <v>34757</v>
      </c>
      <c r="G98" s="237">
        <f t="shared" si="6"/>
        <v>49611</v>
      </c>
      <c r="H98" s="238">
        <f t="shared" si="6"/>
        <v>6960</v>
      </c>
      <c r="I98" s="117">
        <f t="shared" si="6"/>
        <v>55142</v>
      </c>
      <c r="J98" s="118">
        <f t="shared" si="6"/>
        <v>30500</v>
      </c>
      <c r="K98" s="117">
        <f t="shared" si="6"/>
        <v>58392</v>
      </c>
      <c r="L98" s="118">
        <f t="shared" si="6"/>
        <v>30500</v>
      </c>
      <c r="M98" s="117">
        <f t="shared" si="6"/>
        <v>66638</v>
      </c>
      <c r="N98" s="118">
        <f t="shared" si="6"/>
        <v>40500</v>
      </c>
      <c r="O98" s="117">
        <f t="shared" si="6"/>
        <v>66638</v>
      </c>
      <c r="P98" s="118">
        <f t="shared" si="6"/>
        <v>20500</v>
      </c>
      <c r="Q98" s="117">
        <f t="shared" si="6"/>
        <v>66638</v>
      </c>
      <c r="R98" s="118">
        <f t="shared" si="6"/>
        <v>39800</v>
      </c>
    </row>
    <row r="99" spans="1:18" s="32" customFormat="1" ht="17.45" customHeight="1" x14ac:dyDescent="0.25">
      <c r="A99" s="38" t="s">
        <v>103</v>
      </c>
      <c r="B99" s="39"/>
      <c r="C99" s="40"/>
      <c r="D99" s="41" t="s">
        <v>143</v>
      </c>
      <c r="E99" s="235"/>
      <c r="F99" s="236"/>
      <c r="G99" s="235"/>
      <c r="H99" s="236"/>
      <c r="I99" s="119"/>
      <c r="J99" s="120"/>
      <c r="K99" s="119"/>
      <c r="L99" s="120"/>
      <c r="M99" s="119"/>
      <c r="N99" s="120"/>
      <c r="O99" s="119"/>
      <c r="P99" s="120"/>
      <c r="Q99" s="119"/>
      <c r="R99" s="120"/>
    </row>
    <row r="100" spans="1:18" s="32" customFormat="1" ht="17.45" customHeight="1" x14ac:dyDescent="0.25">
      <c r="A100" s="28"/>
      <c r="B100" s="29">
        <v>1</v>
      </c>
      <c r="C100" s="30"/>
      <c r="D100" s="31" t="s">
        <v>144</v>
      </c>
      <c r="E100" s="239">
        <v>378587</v>
      </c>
      <c r="F100" s="240">
        <v>0</v>
      </c>
      <c r="G100" s="239">
        <v>384030</v>
      </c>
      <c r="H100" s="240">
        <v>0</v>
      </c>
      <c r="I100" s="256">
        <v>482550</v>
      </c>
      <c r="J100" s="257">
        <v>0</v>
      </c>
      <c r="K100" s="256">
        <v>555160</v>
      </c>
      <c r="L100" s="257">
        <v>0</v>
      </c>
      <c r="M100" s="126">
        <v>683500</v>
      </c>
      <c r="N100" s="127">
        <v>0</v>
      </c>
      <c r="O100" s="126">
        <v>600500</v>
      </c>
      <c r="P100" s="127">
        <v>0</v>
      </c>
      <c r="Q100" s="126">
        <v>600500</v>
      </c>
      <c r="R100" s="127">
        <v>0</v>
      </c>
    </row>
    <row r="101" spans="1:18" ht="17.45" customHeight="1" x14ac:dyDescent="0.25">
      <c r="A101" s="28"/>
      <c r="B101" s="29">
        <v>2</v>
      </c>
      <c r="C101" s="30"/>
      <c r="D101" s="31" t="s">
        <v>145</v>
      </c>
      <c r="E101" s="239">
        <v>138914</v>
      </c>
      <c r="F101" s="240">
        <v>0</v>
      </c>
      <c r="G101" s="239">
        <v>112329</v>
      </c>
      <c r="H101" s="240">
        <v>0</v>
      </c>
      <c r="I101" s="256">
        <v>162650</v>
      </c>
      <c r="J101" s="257">
        <v>0</v>
      </c>
      <c r="K101" s="256">
        <v>156050</v>
      </c>
      <c r="L101" s="257">
        <v>0</v>
      </c>
      <c r="M101" s="126">
        <v>207400</v>
      </c>
      <c r="N101" s="127">
        <v>0</v>
      </c>
      <c r="O101" s="126">
        <v>190300</v>
      </c>
      <c r="P101" s="127">
        <v>0</v>
      </c>
      <c r="Q101" s="126">
        <v>262650</v>
      </c>
      <c r="R101" s="127">
        <v>0</v>
      </c>
    </row>
    <row r="102" spans="1:18" ht="17.45" customHeight="1" x14ac:dyDescent="0.25">
      <c r="A102" s="28"/>
      <c r="B102" s="29">
        <v>3</v>
      </c>
      <c r="C102" s="30"/>
      <c r="D102" s="31" t="s">
        <v>146</v>
      </c>
      <c r="E102" s="239">
        <v>184287</v>
      </c>
      <c r="F102" s="240">
        <v>40735</v>
      </c>
      <c r="G102" s="239">
        <v>217785</v>
      </c>
      <c r="H102" s="216">
        <v>2912183</v>
      </c>
      <c r="I102" s="256">
        <v>288400</v>
      </c>
      <c r="J102" s="257">
        <v>480000</v>
      </c>
      <c r="K102" s="256">
        <v>380903</v>
      </c>
      <c r="L102" s="257">
        <v>2323025</v>
      </c>
      <c r="M102" s="126">
        <v>395000</v>
      </c>
      <c r="N102" s="127">
        <v>0</v>
      </c>
      <c r="O102" s="126">
        <v>300000</v>
      </c>
      <c r="P102" s="127">
        <v>0</v>
      </c>
      <c r="Q102" s="126">
        <v>430043</v>
      </c>
      <c r="R102" s="127">
        <v>0</v>
      </c>
    </row>
    <row r="103" spans="1:18" ht="17.45" customHeight="1" x14ac:dyDescent="0.25">
      <c r="A103" s="34" t="s">
        <v>103</v>
      </c>
      <c r="B103" s="35"/>
      <c r="C103" s="36"/>
      <c r="D103" s="37" t="s">
        <v>147</v>
      </c>
      <c r="E103" s="237">
        <f t="shared" ref="E103:R103" si="7">SUM(E100:E102)</f>
        <v>701788</v>
      </c>
      <c r="F103" s="238">
        <f t="shared" si="7"/>
        <v>40735</v>
      </c>
      <c r="G103" s="237">
        <f t="shared" si="7"/>
        <v>714144</v>
      </c>
      <c r="H103" s="118">
        <f t="shared" si="7"/>
        <v>2912183</v>
      </c>
      <c r="I103" s="117">
        <f t="shared" si="7"/>
        <v>933600</v>
      </c>
      <c r="J103" s="118">
        <f t="shared" si="7"/>
        <v>480000</v>
      </c>
      <c r="K103" s="117">
        <f t="shared" si="7"/>
        <v>1092113</v>
      </c>
      <c r="L103" s="118">
        <f t="shared" si="7"/>
        <v>2323025</v>
      </c>
      <c r="M103" s="117">
        <f t="shared" si="7"/>
        <v>1285900</v>
      </c>
      <c r="N103" s="118">
        <f t="shared" si="7"/>
        <v>0</v>
      </c>
      <c r="O103" s="117">
        <f t="shared" si="7"/>
        <v>1090800</v>
      </c>
      <c r="P103" s="118">
        <f t="shared" si="7"/>
        <v>0</v>
      </c>
      <c r="Q103" s="117">
        <f t="shared" si="7"/>
        <v>1293193</v>
      </c>
      <c r="R103" s="118">
        <f t="shared" si="7"/>
        <v>0</v>
      </c>
    </row>
    <row r="104" spans="1:18" ht="17.45" customHeight="1" x14ac:dyDescent="0.25">
      <c r="A104" s="38" t="s">
        <v>105</v>
      </c>
      <c r="B104" s="39"/>
      <c r="C104" s="40"/>
      <c r="D104" s="41" t="s">
        <v>148</v>
      </c>
      <c r="E104" s="235"/>
      <c r="F104" s="236"/>
      <c r="G104" s="235"/>
      <c r="H104" s="236"/>
      <c r="I104" s="119"/>
      <c r="J104" s="120"/>
      <c r="K104" s="119"/>
      <c r="L104" s="120"/>
      <c r="M104" s="119"/>
      <c r="N104" s="120"/>
      <c r="O104" s="119"/>
      <c r="P104" s="120"/>
      <c r="Q104" s="119"/>
      <c r="R104" s="120"/>
    </row>
    <row r="105" spans="1:18" ht="17.45" customHeight="1" x14ac:dyDescent="0.25">
      <c r="A105" s="28"/>
      <c r="B105" s="29">
        <v>1</v>
      </c>
      <c r="C105" s="30"/>
      <c r="D105" s="31" t="s">
        <v>149</v>
      </c>
      <c r="E105" s="239">
        <v>59135</v>
      </c>
      <c r="F105" s="240">
        <v>0</v>
      </c>
      <c r="G105" s="239">
        <v>78535</v>
      </c>
      <c r="H105" s="240">
        <v>0</v>
      </c>
      <c r="I105" s="256">
        <v>112500</v>
      </c>
      <c r="J105" s="257">
        <v>0</v>
      </c>
      <c r="K105" s="256">
        <v>164780</v>
      </c>
      <c r="L105" s="257">
        <v>0</v>
      </c>
      <c r="M105" s="126">
        <v>161400</v>
      </c>
      <c r="N105" s="127">
        <v>0</v>
      </c>
      <c r="O105" s="126">
        <v>160860</v>
      </c>
      <c r="P105" s="127">
        <v>0</v>
      </c>
      <c r="Q105" s="126">
        <v>161900</v>
      </c>
      <c r="R105" s="127">
        <v>0</v>
      </c>
    </row>
    <row r="106" spans="1:18" ht="17.45" customHeight="1" x14ac:dyDescent="0.25">
      <c r="A106" s="28"/>
      <c r="B106" s="29">
        <v>2</v>
      </c>
      <c r="C106" s="30"/>
      <c r="D106" s="31" t="s">
        <v>150</v>
      </c>
      <c r="E106" s="239">
        <v>16920</v>
      </c>
      <c r="F106" s="240">
        <v>0</v>
      </c>
      <c r="G106" s="239">
        <v>18900</v>
      </c>
      <c r="H106" s="240">
        <v>0</v>
      </c>
      <c r="I106" s="256">
        <v>20450</v>
      </c>
      <c r="J106" s="257">
        <v>0</v>
      </c>
      <c r="K106" s="256">
        <v>12200</v>
      </c>
      <c r="L106" s="257">
        <v>0</v>
      </c>
      <c r="M106" s="126">
        <v>6500</v>
      </c>
      <c r="N106" s="127">
        <v>0</v>
      </c>
      <c r="O106" s="126">
        <v>6500</v>
      </c>
      <c r="P106" s="127">
        <v>0</v>
      </c>
      <c r="Q106" s="126">
        <v>7500</v>
      </c>
      <c r="R106" s="127">
        <v>0</v>
      </c>
    </row>
    <row r="107" spans="1:18" ht="17.45" customHeight="1" x14ac:dyDescent="0.25">
      <c r="A107" s="28"/>
      <c r="B107" s="29">
        <v>3</v>
      </c>
      <c r="C107" s="30"/>
      <c r="D107" s="31" t="s">
        <v>151</v>
      </c>
      <c r="E107" s="239">
        <v>36883</v>
      </c>
      <c r="F107" s="240">
        <v>0</v>
      </c>
      <c r="G107" s="239">
        <v>29177</v>
      </c>
      <c r="H107" s="240">
        <v>0</v>
      </c>
      <c r="I107" s="256">
        <v>51080</v>
      </c>
      <c r="J107" s="257">
        <v>0</v>
      </c>
      <c r="K107" s="256">
        <v>258311</v>
      </c>
      <c r="L107" s="257">
        <v>0</v>
      </c>
      <c r="M107" s="126">
        <v>55900</v>
      </c>
      <c r="N107" s="127">
        <v>0</v>
      </c>
      <c r="O107" s="126">
        <v>56100</v>
      </c>
      <c r="P107" s="127">
        <v>0</v>
      </c>
      <c r="Q107" s="126">
        <v>56100</v>
      </c>
      <c r="R107" s="127">
        <v>0</v>
      </c>
    </row>
    <row r="108" spans="1:18" ht="17.45" customHeight="1" x14ac:dyDescent="0.25">
      <c r="A108" s="28"/>
      <c r="B108" s="29">
        <v>4</v>
      </c>
      <c r="C108" s="30"/>
      <c r="D108" s="31" t="s">
        <v>152</v>
      </c>
      <c r="E108" s="239">
        <v>4945</v>
      </c>
      <c r="F108" s="240">
        <v>0</v>
      </c>
      <c r="G108" s="239">
        <v>5467</v>
      </c>
      <c r="H108" s="240">
        <v>0</v>
      </c>
      <c r="I108" s="256">
        <v>11000</v>
      </c>
      <c r="J108" s="257">
        <v>0</v>
      </c>
      <c r="K108" s="256">
        <v>11000</v>
      </c>
      <c r="L108" s="257">
        <v>0</v>
      </c>
      <c r="M108" s="126">
        <v>11000</v>
      </c>
      <c r="N108" s="127">
        <v>0</v>
      </c>
      <c r="O108" s="126">
        <v>11000</v>
      </c>
      <c r="P108" s="127">
        <v>0</v>
      </c>
      <c r="Q108" s="126">
        <v>11000</v>
      </c>
      <c r="R108" s="127">
        <v>0</v>
      </c>
    </row>
    <row r="109" spans="1:18" ht="17.45" customHeight="1" thickBot="1" x14ac:dyDescent="0.3">
      <c r="A109" s="28"/>
      <c r="B109" s="29">
        <v>5</v>
      </c>
      <c r="C109" s="30"/>
      <c r="D109" s="60" t="s">
        <v>153</v>
      </c>
      <c r="E109" s="252">
        <v>321721</v>
      </c>
      <c r="F109" s="253">
        <v>0</v>
      </c>
      <c r="G109" s="252">
        <v>514837</v>
      </c>
      <c r="H109" s="253">
        <v>0</v>
      </c>
      <c r="I109" s="262">
        <v>6000</v>
      </c>
      <c r="J109" s="263">
        <v>0</v>
      </c>
      <c r="K109" s="262">
        <v>6000</v>
      </c>
      <c r="L109" s="263">
        <v>0</v>
      </c>
      <c r="M109" s="140">
        <v>6000</v>
      </c>
      <c r="N109" s="134">
        <v>0</v>
      </c>
      <c r="O109" s="140">
        <v>6000</v>
      </c>
      <c r="P109" s="134">
        <v>0</v>
      </c>
      <c r="Q109" s="140">
        <v>6000</v>
      </c>
      <c r="R109" s="134">
        <v>0</v>
      </c>
    </row>
    <row r="110" spans="1:18" ht="5.25" customHeight="1" x14ac:dyDescent="0.25">
      <c r="A110" s="151"/>
      <c r="B110" s="152"/>
      <c r="C110" s="151"/>
      <c r="D110" s="153"/>
      <c r="E110" s="153"/>
      <c r="F110" s="153"/>
      <c r="G110" s="153"/>
      <c r="H110" s="153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</row>
    <row r="111" spans="1:18" s="48" customFormat="1" ht="30" customHeight="1" x14ac:dyDescent="0.35">
      <c r="A111" s="393" t="s">
        <v>281</v>
      </c>
      <c r="B111" s="393"/>
      <c r="C111" s="393"/>
      <c r="D111" s="393"/>
      <c r="E111" s="393"/>
      <c r="F111" s="393"/>
      <c r="G111" s="393"/>
      <c r="H111" s="393"/>
      <c r="I111" s="393"/>
      <c r="J111" s="393"/>
      <c r="K111" s="393"/>
      <c r="L111" s="393"/>
      <c r="M111" s="393"/>
      <c r="N111" s="393"/>
      <c r="O111" s="393"/>
      <c r="P111" s="393"/>
      <c r="Q111" s="393"/>
      <c r="R111" s="393"/>
    </row>
    <row r="112" spans="1:18" s="48" customFormat="1" ht="34.5" customHeight="1" thickBot="1" x14ac:dyDescent="0.3">
      <c r="A112" s="45"/>
      <c r="B112" s="46"/>
      <c r="C112" s="45"/>
      <c r="D112" s="47"/>
      <c r="E112" s="47"/>
      <c r="F112" s="47"/>
      <c r="G112" s="47"/>
      <c r="H112" s="47"/>
      <c r="I112" s="49"/>
      <c r="J112" s="148"/>
      <c r="K112" s="287"/>
      <c r="L112" s="287"/>
      <c r="M112" s="49"/>
      <c r="N112" s="148"/>
      <c r="O112" s="49"/>
      <c r="P112" s="148"/>
      <c r="Q112" s="49"/>
      <c r="R112" s="291" t="s">
        <v>269</v>
      </c>
    </row>
    <row r="113" spans="1:18" ht="31.15" customHeight="1" thickBot="1" x14ac:dyDescent="0.25">
      <c r="A113" s="394" t="s">
        <v>51</v>
      </c>
      <c r="B113" s="395"/>
      <c r="C113" s="396"/>
      <c r="D113" s="400" t="s">
        <v>52</v>
      </c>
      <c r="E113" s="354" t="s">
        <v>262</v>
      </c>
      <c r="F113" s="355"/>
      <c r="G113" s="354" t="s">
        <v>275</v>
      </c>
      <c r="H113" s="355"/>
      <c r="I113" s="354" t="s">
        <v>287</v>
      </c>
      <c r="J113" s="355"/>
      <c r="K113" s="354" t="s">
        <v>272</v>
      </c>
      <c r="L113" s="355"/>
      <c r="M113" s="354" t="s">
        <v>273</v>
      </c>
      <c r="N113" s="355"/>
      <c r="O113" s="354" t="s">
        <v>264</v>
      </c>
      <c r="P113" s="355"/>
      <c r="Q113" s="354" t="s">
        <v>276</v>
      </c>
      <c r="R113" s="355"/>
    </row>
    <row r="114" spans="1:18" ht="26.45" customHeight="1" thickBot="1" x14ac:dyDescent="0.25">
      <c r="A114" s="397"/>
      <c r="B114" s="398"/>
      <c r="C114" s="399"/>
      <c r="D114" s="401"/>
      <c r="E114" s="217" t="s">
        <v>53</v>
      </c>
      <c r="F114" s="21" t="s">
        <v>54</v>
      </c>
      <c r="G114" s="217" t="s">
        <v>53</v>
      </c>
      <c r="H114" s="21" t="s">
        <v>54</v>
      </c>
      <c r="I114" s="20" t="s">
        <v>53</v>
      </c>
      <c r="J114" s="21" t="s">
        <v>54</v>
      </c>
      <c r="K114" s="20" t="s">
        <v>53</v>
      </c>
      <c r="L114" s="21" t="s">
        <v>54</v>
      </c>
      <c r="M114" s="20" t="s">
        <v>53</v>
      </c>
      <c r="N114" s="21" t="s">
        <v>54</v>
      </c>
      <c r="O114" s="20" t="s">
        <v>53</v>
      </c>
      <c r="P114" s="21" t="s">
        <v>54</v>
      </c>
      <c r="Q114" s="20" t="s">
        <v>53</v>
      </c>
      <c r="R114" s="21" t="s">
        <v>54</v>
      </c>
    </row>
    <row r="115" spans="1:18" s="32" customFormat="1" ht="17.45" customHeight="1" x14ac:dyDescent="0.25">
      <c r="A115" s="61"/>
      <c r="B115" s="62">
        <v>6</v>
      </c>
      <c r="C115" s="63"/>
      <c r="D115" s="64" t="s">
        <v>154</v>
      </c>
      <c r="E115" s="254"/>
      <c r="F115" s="255"/>
      <c r="G115" s="254"/>
      <c r="H115" s="255"/>
      <c r="I115" s="264"/>
      <c r="J115" s="265"/>
      <c r="K115" s="264"/>
      <c r="L115" s="265"/>
      <c r="M115" s="135"/>
      <c r="N115" s="136"/>
      <c r="O115" s="135"/>
      <c r="P115" s="136"/>
      <c r="Q115" s="135"/>
      <c r="R115" s="136"/>
    </row>
    <row r="116" spans="1:18" ht="17.45" customHeight="1" x14ac:dyDescent="0.25">
      <c r="A116" s="28"/>
      <c r="B116" s="29"/>
      <c r="C116" s="30" t="s">
        <v>55</v>
      </c>
      <c r="D116" s="31" t="s">
        <v>155</v>
      </c>
      <c r="E116" s="239">
        <v>1518418</v>
      </c>
      <c r="F116" s="240">
        <v>0</v>
      </c>
      <c r="G116" s="239">
        <v>1693497</v>
      </c>
      <c r="H116" s="240">
        <v>7082</v>
      </c>
      <c r="I116" s="256">
        <v>1659548</v>
      </c>
      <c r="J116" s="257">
        <v>12320</v>
      </c>
      <c r="K116" s="256">
        <v>1844574</v>
      </c>
      <c r="L116" s="257">
        <v>36772</v>
      </c>
      <c r="M116" s="126">
        <v>1822467</v>
      </c>
      <c r="N116" s="127">
        <v>0</v>
      </c>
      <c r="O116" s="126">
        <v>1822467</v>
      </c>
      <c r="P116" s="127">
        <v>0</v>
      </c>
      <c r="Q116" s="126">
        <v>1822467</v>
      </c>
      <c r="R116" s="127">
        <v>0</v>
      </c>
    </row>
    <row r="117" spans="1:18" s="42" customFormat="1" ht="17.45" customHeight="1" x14ac:dyDescent="0.25">
      <c r="A117" s="28"/>
      <c r="B117" s="29"/>
      <c r="C117" s="30" t="s">
        <v>60</v>
      </c>
      <c r="D117" s="31" t="s">
        <v>156</v>
      </c>
      <c r="E117" s="239">
        <v>207388</v>
      </c>
      <c r="F117" s="240">
        <v>0</v>
      </c>
      <c r="G117" s="239">
        <v>230449</v>
      </c>
      <c r="H117" s="240">
        <v>15327</v>
      </c>
      <c r="I117" s="256">
        <v>215831</v>
      </c>
      <c r="J117" s="257">
        <v>0</v>
      </c>
      <c r="K117" s="256">
        <v>215831</v>
      </c>
      <c r="L117" s="257">
        <v>0</v>
      </c>
      <c r="M117" s="126">
        <v>234740</v>
      </c>
      <c r="N117" s="127">
        <v>0</v>
      </c>
      <c r="O117" s="126">
        <v>234740</v>
      </c>
      <c r="P117" s="127">
        <v>0</v>
      </c>
      <c r="Q117" s="126">
        <v>234740</v>
      </c>
      <c r="R117" s="127">
        <v>0</v>
      </c>
    </row>
    <row r="118" spans="1:18" ht="17.45" customHeight="1" x14ac:dyDescent="0.25">
      <c r="A118" s="28"/>
      <c r="B118" s="29">
        <v>7</v>
      </c>
      <c r="C118" s="30"/>
      <c r="D118" s="31" t="s">
        <v>157</v>
      </c>
      <c r="E118" s="239">
        <v>4306</v>
      </c>
      <c r="F118" s="240">
        <v>0</v>
      </c>
      <c r="G118" s="239">
        <v>4381</v>
      </c>
      <c r="H118" s="240">
        <v>0</v>
      </c>
      <c r="I118" s="256">
        <v>25000</v>
      </c>
      <c r="J118" s="257">
        <v>0</v>
      </c>
      <c r="K118" s="256">
        <v>18000</v>
      </c>
      <c r="L118" s="257">
        <v>0</v>
      </c>
      <c r="M118" s="126">
        <v>65500</v>
      </c>
      <c r="N118" s="127">
        <v>0</v>
      </c>
      <c r="O118" s="126">
        <v>65500</v>
      </c>
      <c r="P118" s="127">
        <v>0</v>
      </c>
      <c r="Q118" s="126">
        <v>65500</v>
      </c>
      <c r="R118" s="127">
        <v>0</v>
      </c>
    </row>
    <row r="119" spans="1:18" ht="17.45" customHeight="1" x14ac:dyDescent="0.25">
      <c r="A119" s="34" t="s">
        <v>105</v>
      </c>
      <c r="B119" s="35"/>
      <c r="C119" s="36"/>
      <c r="D119" s="37" t="s">
        <v>158</v>
      </c>
      <c r="E119" s="237">
        <f t="shared" ref="E119:R119" si="8">SUM(E105+E106+E107+E108+E109+E116+E117+E118)</f>
        <v>2169716</v>
      </c>
      <c r="F119" s="238">
        <f t="shared" si="8"/>
        <v>0</v>
      </c>
      <c r="G119" s="237">
        <f t="shared" si="8"/>
        <v>2575243</v>
      </c>
      <c r="H119" s="238">
        <f t="shared" si="8"/>
        <v>22409</v>
      </c>
      <c r="I119" s="117">
        <f t="shared" si="8"/>
        <v>2101409</v>
      </c>
      <c r="J119" s="118">
        <f t="shared" si="8"/>
        <v>12320</v>
      </c>
      <c r="K119" s="117">
        <f t="shared" si="8"/>
        <v>2530696</v>
      </c>
      <c r="L119" s="118">
        <f t="shared" si="8"/>
        <v>36772</v>
      </c>
      <c r="M119" s="117">
        <f t="shared" si="8"/>
        <v>2363507</v>
      </c>
      <c r="N119" s="118">
        <f t="shared" si="8"/>
        <v>0</v>
      </c>
      <c r="O119" s="117">
        <f t="shared" si="8"/>
        <v>2363167</v>
      </c>
      <c r="P119" s="118">
        <f t="shared" si="8"/>
        <v>0</v>
      </c>
      <c r="Q119" s="117">
        <f t="shared" si="8"/>
        <v>2365207</v>
      </c>
      <c r="R119" s="118">
        <f t="shared" si="8"/>
        <v>0</v>
      </c>
    </row>
    <row r="120" spans="1:18" ht="17.45" customHeight="1" x14ac:dyDescent="0.25">
      <c r="A120" s="38" t="s">
        <v>107</v>
      </c>
      <c r="B120" s="39"/>
      <c r="C120" s="40"/>
      <c r="D120" s="41" t="s">
        <v>159</v>
      </c>
      <c r="E120" s="235"/>
      <c r="F120" s="236"/>
      <c r="G120" s="235"/>
      <c r="H120" s="236"/>
      <c r="I120" s="119"/>
      <c r="J120" s="120"/>
      <c r="K120" s="119"/>
      <c r="L120" s="120"/>
      <c r="M120" s="119"/>
      <c r="N120" s="120"/>
      <c r="O120" s="119"/>
      <c r="P120" s="120"/>
      <c r="Q120" s="119"/>
      <c r="R120" s="120"/>
    </row>
    <row r="121" spans="1:18" ht="17.45" customHeight="1" x14ac:dyDescent="0.25">
      <c r="A121" s="28"/>
      <c r="B121" s="29">
        <v>1</v>
      </c>
      <c r="C121" s="30"/>
      <c r="D121" s="31" t="s">
        <v>160</v>
      </c>
      <c r="E121" s="239">
        <v>14888</v>
      </c>
      <c r="F121" s="240">
        <v>0</v>
      </c>
      <c r="G121" s="239">
        <v>6642</v>
      </c>
      <c r="H121" s="240">
        <v>0</v>
      </c>
      <c r="I121" s="256">
        <v>7200</v>
      </c>
      <c r="J121" s="257">
        <v>0</v>
      </c>
      <c r="K121" s="256">
        <v>7200</v>
      </c>
      <c r="L121" s="257">
        <v>0</v>
      </c>
      <c r="M121" s="126">
        <v>0</v>
      </c>
      <c r="N121" s="127">
        <v>0</v>
      </c>
      <c r="O121" s="126">
        <v>0</v>
      </c>
      <c r="P121" s="127">
        <v>0</v>
      </c>
      <c r="Q121" s="126">
        <v>0</v>
      </c>
      <c r="R121" s="127">
        <v>0</v>
      </c>
    </row>
    <row r="122" spans="1:18" ht="17.45" customHeight="1" x14ac:dyDescent="0.25">
      <c r="A122" s="28"/>
      <c r="B122" s="29">
        <v>2</v>
      </c>
      <c r="C122" s="30"/>
      <c r="D122" s="31" t="s">
        <v>161</v>
      </c>
      <c r="E122" s="239">
        <v>28495</v>
      </c>
      <c r="F122" s="240">
        <v>0</v>
      </c>
      <c r="G122" s="239">
        <v>92760</v>
      </c>
      <c r="H122" s="240">
        <v>0</v>
      </c>
      <c r="I122" s="256">
        <v>54700</v>
      </c>
      <c r="J122" s="257">
        <v>171263</v>
      </c>
      <c r="K122" s="256">
        <v>75300</v>
      </c>
      <c r="L122" s="257">
        <v>143263</v>
      </c>
      <c r="M122" s="126">
        <v>87050</v>
      </c>
      <c r="N122" s="127">
        <v>0</v>
      </c>
      <c r="O122" s="126">
        <v>86050</v>
      </c>
      <c r="P122" s="127">
        <v>0</v>
      </c>
      <c r="Q122" s="126">
        <v>85900</v>
      </c>
      <c r="R122" s="127">
        <v>0</v>
      </c>
    </row>
    <row r="123" spans="1:18" ht="17.45" customHeight="1" x14ac:dyDescent="0.25">
      <c r="A123" s="34" t="s">
        <v>107</v>
      </c>
      <c r="B123" s="35"/>
      <c r="C123" s="36"/>
      <c r="D123" s="37" t="s">
        <v>162</v>
      </c>
      <c r="E123" s="117">
        <f t="shared" ref="E123:F123" si="9">SUM(E121:E122)</f>
        <v>43383</v>
      </c>
      <c r="F123" s="118">
        <f t="shared" si="9"/>
        <v>0</v>
      </c>
      <c r="G123" s="117">
        <f t="shared" ref="G123:R123" si="10">SUM(G121:G122)</f>
        <v>99402</v>
      </c>
      <c r="H123" s="118">
        <f t="shared" si="10"/>
        <v>0</v>
      </c>
      <c r="I123" s="117">
        <f t="shared" si="10"/>
        <v>61900</v>
      </c>
      <c r="J123" s="118">
        <f t="shared" si="10"/>
        <v>171263</v>
      </c>
      <c r="K123" s="117">
        <f t="shared" si="10"/>
        <v>82500</v>
      </c>
      <c r="L123" s="118">
        <f t="shared" si="10"/>
        <v>143263</v>
      </c>
      <c r="M123" s="117">
        <f t="shared" si="10"/>
        <v>87050</v>
      </c>
      <c r="N123" s="118">
        <f t="shared" si="10"/>
        <v>0</v>
      </c>
      <c r="O123" s="117">
        <f t="shared" si="10"/>
        <v>86050</v>
      </c>
      <c r="P123" s="118">
        <f t="shared" si="10"/>
        <v>0</v>
      </c>
      <c r="Q123" s="117">
        <f t="shared" si="10"/>
        <v>85900</v>
      </c>
      <c r="R123" s="118">
        <f t="shared" si="10"/>
        <v>0</v>
      </c>
    </row>
    <row r="124" spans="1:18" ht="17.45" customHeight="1" x14ac:dyDescent="0.25">
      <c r="A124" s="65"/>
      <c r="B124" s="66"/>
      <c r="C124" s="67"/>
      <c r="D124" s="68"/>
      <c r="E124" s="215"/>
      <c r="F124" s="216"/>
      <c r="G124" s="215"/>
      <c r="H124" s="216"/>
      <c r="I124" s="266"/>
      <c r="J124" s="267"/>
      <c r="K124" s="266"/>
      <c r="L124" s="267"/>
      <c r="M124" s="137"/>
      <c r="N124" s="138"/>
      <c r="O124" s="137"/>
      <c r="P124" s="138"/>
      <c r="Q124" s="137"/>
      <c r="R124" s="138"/>
    </row>
    <row r="125" spans="1:18" ht="24.75" customHeight="1" thickBot="1" x14ac:dyDescent="0.3">
      <c r="A125" s="390" t="s">
        <v>163</v>
      </c>
      <c r="B125" s="391"/>
      <c r="C125" s="391"/>
      <c r="D125" s="392"/>
      <c r="E125" s="221">
        <f t="shared" ref="E125:R125" si="11">SUM(E16+E20+E26+E34+E63+E72+E91+E98+E103+E119+E123)</f>
        <v>40567695.620000005</v>
      </c>
      <c r="F125" s="222">
        <f t="shared" si="11"/>
        <v>1562086</v>
      </c>
      <c r="G125" s="221">
        <f t="shared" si="11"/>
        <v>45871109.5</v>
      </c>
      <c r="H125" s="222">
        <f t="shared" si="11"/>
        <v>6398796</v>
      </c>
      <c r="I125" s="329">
        <f t="shared" si="11"/>
        <v>47860702</v>
      </c>
      <c r="J125" s="330">
        <f t="shared" si="11"/>
        <v>5030191</v>
      </c>
      <c r="K125" s="329">
        <f t="shared" si="11"/>
        <v>53413298</v>
      </c>
      <c r="L125" s="331">
        <f t="shared" si="11"/>
        <v>12176796</v>
      </c>
      <c r="M125" s="329">
        <f t="shared" si="11"/>
        <v>54867374</v>
      </c>
      <c r="N125" s="330">
        <f t="shared" si="11"/>
        <v>631562</v>
      </c>
      <c r="O125" s="329">
        <f t="shared" si="11"/>
        <v>53935814</v>
      </c>
      <c r="P125" s="330">
        <f t="shared" si="11"/>
        <v>35500</v>
      </c>
      <c r="Q125" s="329">
        <f t="shared" si="11"/>
        <v>55135037</v>
      </c>
      <c r="R125" s="330">
        <f t="shared" si="11"/>
        <v>54800</v>
      </c>
    </row>
    <row r="126" spans="1:18" ht="18" customHeight="1" x14ac:dyDescent="0.2">
      <c r="I126" s="70"/>
      <c r="J126" s="69"/>
      <c r="K126" s="69"/>
      <c r="L126" s="69"/>
      <c r="M126" s="70"/>
      <c r="N126" s="69"/>
      <c r="O126" s="70"/>
      <c r="P126" s="69"/>
      <c r="Q126" s="70"/>
      <c r="R126" s="69"/>
    </row>
    <row r="127" spans="1:18" ht="17.45" customHeight="1" thickBot="1" x14ac:dyDescent="0.25">
      <c r="I127" s="70"/>
      <c r="J127" s="69"/>
      <c r="K127" s="69"/>
      <c r="L127" s="69"/>
      <c r="M127" s="70"/>
      <c r="N127" s="69"/>
      <c r="O127" s="70"/>
      <c r="P127" s="69"/>
      <c r="Q127" s="70"/>
      <c r="R127" s="69"/>
    </row>
    <row r="128" spans="1:18" ht="31.15" customHeight="1" thickBot="1" x14ac:dyDescent="0.25">
      <c r="A128" s="363" t="s">
        <v>164</v>
      </c>
      <c r="B128" s="364"/>
      <c r="C128" s="364"/>
      <c r="D128" s="365"/>
      <c r="E128" s="354" t="s">
        <v>262</v>
      </c>
      <c r="F128" s="355"/>
      <c r="G128" s="354" t="s">
        <v>275</v>
      </c>
      <c r="H128" s="355"/>
      <c r="I128" s="354" t="s">
        <v>287</v>
      </c>
      <c r="J128" s="355"/>
      <c r="K128" s="354" t="s">
        <v>272</v>
      </c>
      <c r="L128" s="355"/>
      <c r="M128" s="354" t="s">
        <v>273</v>
      </c>
      <c r="N128" s="355"/>
      <c r="O128" s="354" t="s">
        <v>264</v>
      </c>
      <c r="P128" s="355"/>
      <c r="Q128" s="354" t="s">
        <v>276</v>
      </c>
      <c r="R128" s="355"/>
    </row>
    <row r="129" spans="1:18" ht="17.45" customHeight="1" x14ac:dyDescent="0.25">
      <c r="A129" s="71">
        <v>4</v>
      </c>
      <c r="B129" s="72">
        <v>1</v>
      </c>
      <c r="C129" s="73">
        <v>1</v>
      </c>
      <c r="D129" s="74" t="s">
        <v>165</v>
      </c>
      <c r="E129" s="386">
        <v>54881</v>
      </c>
      <c r="F129" s="387"/>
      <c r="G129" s="386">
        <v>41862</v>
      </c>
      <c r="H129" s="387"/>
      <c r="I129" s="388">
        <v>43449</v>
      </c>
      <c r="J129" s="389"/>
      <c r="K129" s="388">
        <v>43449</v>
      </c>
      <c r="L129" s="389"/>
      <c r="M129" s="380">
        <v>27661</v>
      </c>
      <c r="N129" s="381"/>
      <c r="O129" s="380">
        <v>0</v>
      </c>
      <c r="P129" s="381"/>
      <c r="Q129" s="380">
        <v>0</v>
      </c>
      <c r="R129" s="381"/>
    </row>
    <row r="130" spans="1:18" ht="17.45" customHeight="1" x14ac:dyDescent="0.25">
      <c r="A130" s="71">
        <v>5</v>
      </c>
      <c r="B130" s="72">
        <v>3</v>
      </c>
      <c r="C130" s="73">
        <v>1</v>
      </c>
      <c r="D130" s="74" t="s">
        <v>288</v>
      </c>
      <c r="E130" s="382">
        <v>1972617</v>
      </c>
      <c r="F130" s="383"/>
      <c r="G130" s="382">
        <v>1057723</v>
      </c>
      <c r="H130" s="383"/>
      <c r="I130" s="384">
        <v>1095875</v>
      </c>
      <c r="J130" s="385"/>
      <c r="K130" s="384">
        <v>1095875</v>
      </c>
      <c r="L130" s="385"/>
      <c r="M130" s="378">
        <v>913360</v>
      </c>
      <c r="N130" s="379"/>
      <c r="O130" s="378">
        <v>837783</v>
      </c>
      <c r="P130" s="379"/>
      <c r="Q130" s="378">
        <v>667990</v>
      </c>
      <c r="R130" s="379"/>
    </row>
    <row r="131" spans="1:18" ht="17.45" customHeight="1" x14ac:dyDescent="0.25">
      <c r="A131" s="71">
        <v>7</v>
      </c>
      <c r="B131" s="72">
        <v>1</v>
      </c>
      <c r="C131" s="73"/>
      <c r="D131" s="74" t="s">
        <v>165</v>
      </c>
      <c r="E131" s="374">
        <v>67999</v>
      </c>
      <c r="F131" s="375"/>
      <c r="G131" s="374">
        <v>74579</v>
      </c>
      <c r="H131" s="375"/>
      <c r="I131" s="376">
        <v>76930</v>
      </c>
      <c r="J131" s="377"/>
      <c r="K131" s="376">
        <v>76930</v>
      </c>
      <c r="L131" s="377"/>
      <c r="M131" s="367">
        <v>55910</v>
      </c>
      <c r="N131" s="368"/>
      <c r="O131" s="367">
        <v>0</v>
      </c>
      <c r="P131" s="368"/>
      <c r="Q131" s="367">
        <v>0</v>
      </c>
      <c r="R131" s="368"/>
    </row>
    <row r="132" spans="1:18" ht="17.45" customHeight="1" x14ac:dyDescent="0.25">
      <c r="A132" s="71">
        <v>9</v>
      </c>
      <c r="B132" s="72">
        <v>3</v>
      </c>
      <c r="C132" s="73"/>
      <c r="D132" s="74" t="s">
        <v>165</v>
      </c>
      <c r="E132" s="374">
        <v>4313</v>
      </c>
      <c r="F132" s="375"/>
      <c r="G132" s="374">
        <v>4973</v>
      </c>
      <c r="H132" s="375"/>
      <c r="I132" s="376">
        <v>610</v>
      </c>
      <c r="J132" s="377"/>
      <c r="K132" s="376">
        <v>610</v>
      </c>
      <c r="L132" s="377"/>
      <c r="M132" s="367">
        <v>0</v>
      </c>
      <c r="N132" s="368"/>
      <c r="O132" s="367">
        <v>0</v>
      </c>
      <c r="P132" s="368"/>
      <c r="Q132" s="367">
        <v>0</v>
      </c>
      <c r="R132" s="368"/>
    </row>
    <row r="133" spans="1:18" ht="17.45" customHeight="1" x14ac:dyDescent="0.25">
      <c r="A133" s="121"/>
      <c r="B133" s="122"/>
      <c r="C133" s="123"/>
      <c r="D133" s="124" t="s">
        <v>219</v>
      </c>
      <c r="E133" s="374">
        <v>18192</v>
      </c>
      <c r="F133" s="375"/>
      <c r="G133" s="374">
        <v>70304</v>
      </c>
      <c r="H133" s="375"/>
      <c r="I133" s="376">
        <v>0</v>
      </c>
      <c r="J133" s="377"/>
      <c r="K133" s="376">
        <v>0</v>
      </c>
      <c r="L133" s="377"/>
      <c r="M133" s="367">
        <v>0</v>
      </c>
      <c r="N133" s="368"/>
      <c r="O133" s="367">
        <v>0</v>
      </c>
      <c r="P133" s="368"/>
      <c r="Q133" s="367">
        <v>0</v>
      </c>
      <c r="R133" s="368"/>
    </row>
    <row r="134" spans="1:18" ht="24.95" customHeight="1" thickBot="1" x14ac:dyDescent="0.3">
      <c r="A134" s="369" t="s">
        <v>163</v>
      </c>
      <c r="B134" s="370"/>
      <c r="C134" s="370"/>
      <c r="D134" s="371"/>
      <c r="E134" s="372">
        <f>SUM(E129:F133)</f>
        <v>2118002</v>
      </c>
      <c r="F134" s="373"/>
      <c r="G134" s="372">
        <f>SUM(G129:H133)</f>
        <v>1249441</v>
      </c>
      <c r="H134" s="373"/>
      <c r="I134" s="335">
        <f>SUM(I129:J133)</f>
        <v>1216864</v>
      </c>
      <c r="J134" s="336"/>
      <c r="K134" s="335">
        <f>SUM(K129:L133)</f>
        <v>1216864</v>
      </c>
      <c r="L134" s="336"/>
      <c r="M134" s="335">
        <f>SUM(M129:N133)</f>
        <v>996931</v>
      </c>
      <c r="N134" s="336"/>
      <c r="O134" s="335">
        <f>SUM(O129:P133)</f>
        <v>837783</v>
      </c>
      <c r="P134" s="336"/>
      <c r="Q134" s="335">
        <f>SUM(Q129:R133)</f>
        <v>667990</v>
      </c>
      <c r="R134" s="336"/>
    </row>
    <row r="135" spans="1:18" s="32" customFormat="1" ht="18.600000000000001" customHeight="1" x14ac:dyDescent="0.25">
      <c r="A135" s="75"/>
      <c r="B135" s="75"/>
      <c r="C135" s="75"/>
      <c r="D135" s="75"/>
      <c r="E135" s="75"/>
      <c r="F135" s="75"/>
      <c r="G135" s="75"/>
      <c r="H135" s="75"/>
      <c r="I135" s="76"/>
      <c r="J135" s="76"/>
      <c r="K135" s="76"/>
      <c r="L135" s="76"/>
      <c r="M135" s="366"/>
      <c r="N135" s="366"/>
      <c r="O135" s="366"/>
      <c r="P135" s="366"/>
      <c r="Q135" s="366"/>
      <c r="R135" s="366"/>
    </row>
    <row r="136" spans="1:18" s="32" customFormat="1" ht="18.600000000000001" customHeight="1" thickBot="1" x14ac:dyDescent="0.3">
      <c r="A136" s="75"/>
      <c r="B136" s="75"/>
      <c r="C136" s="75"/>
      <c r="D136" s="75"/>
      <c r="E136" s="75"/>
      <c r="F136" s="75"/>
      <c r="G136" s="75"/>
      <c r="H136" s="75"/>
      <c r="I136" s="76"/>
      <c r="J136" s="76"/>
      <c r="K136" s="76"/>
      <c r="L136" s="76"/>
      <c r="M136" s="76"/>
      <c r="N136" s="76"/>
      <c r="O136" s="76"/>
      <c r="P136" s="76"/>
      <c r="Q136" s="76"/>
      <c r="R136" s="76"/>
    </row>
    <row r="137" spans="1:18" ht="31.15" customHeight="1" thickBot="1" x14ac:dyDescent="0.25">
      <c r="A137" s="363" t="s">
        <v>166</v>
      </c>
      <c r="B137" s="364"/>
      <c r="C137" s="364"/>
      <c r="D137" s="365"/>
      <c r="E137" s="354" t="s">
        <v>262</v>
      </c>
      <c r="F137" s="355"/>
      <c r="G137" s="354" t="s">
        <v>275</v>
      </c>
      <c r="H137" s="355"/>
      <c r="I137" s="354" t="s">
        <v>271</v>
      </c>
      <c r="J137" s="355"/>
      <c r="K137" s="354" t="s">
        <v>272</v>
      </c>
      <c r="L137" s="355"/>
      <c r="M137" s="354" t="s">
        <v>273</v>
      </c>
      <c r="N137" s="355"/>
      <c r="O137" s="354" t="s">
        <v>264</v>
      </c>
      <c r="P137" s="355"/>
      <c r="Q137" s="354" t="s">
        <v>276</v>
      </c>
      <c r="R137" s="355"/>
    </row>
    <row r="138" spans="1:18" ht="20.100000000000001" customHeight="1" x14ac:dyDescent="0.2">
      <c r="A138" s="356" t="s">
        <v>53</v>
      </c>
      <c r="B138" s="357"/>
      <c r="C138" s="357"/>
      <c r="D138" s="358"/>
      <c r="E138" s="359">
        <f>SUM(E125)</f>
        <v>40567695.620000005</v>
      </c>
      <c r="F138" s="360"/>
      <c r="G138" s="359">
        <f>SUM(G125)</f>
        <v>45871109.5</v>
      </c>
      <c r="H138" s="360"/>
      <c r="I138" s="361">
        <f>SUM(I125)</f>
        <v>47860702</v>
      </c>
      <c r="J138" s="362" t="e">
        <f>SUM(#REF!+#REF!)</f>
        <v>#REF!</v>
      </c>
      <c r="K138" s="361">
        <f>SUM(K125)</f>
        <v>53413298</v>
      </c>
      <c r="L138" s="362" t="e">
        <f>SUM(#REF!+#REF!)</f>
        <v>#REF!</v>
      </c>
      <c r="M138" s="352">
        <f>SUM(M125)</f>
        <v>54867374</v>
      </c>
      <c r="N138" s="353" t="e">
        <f>SUM(#REF!+#REF!)</f>
        <v>#REF!</v>
      </c>
      <c r="O138" s="352">
        <f>SUM(O125)</f>
        <v>53935814</v>
      </c>
      <c r="P138" s="353" t="e">
        <f>SUM(#REF!+#REF!)</f>
        <v>#REF!</v>
      </c>
      <c r="Q138" s="352">
        <f>SUM(Q125)</f>
        <v>55135037</v>
      </c>
      <c r="R138" s="353" t="e">
        <f>SUM(#REF!+#REF!)</f>
        <v>#REF!</v>
      </c>
    </row>
    <row r="139" spans="1:18" ht="20.100000000000001" customHeight="1" x14ac:dyDescent="0.2">
      <c r="A139" s="345" t="s">
        <v>167</v>
      </c>
      <c r="B139" s="346"/>
      <c r="C139" s="346"/>
      <c r="D139" s="347"/>
      <c r="E139" s="348">
        <f>SUM(F125)</f>
        <v>1562086</v>
      </c>
      <c r="F139" s="349"/>
      <c r="G139" s="348">
        <f>SUM(H125)</f>
        <v>6398796</v>
      </c>
      <c r="H139" s="349"/>
      <c r="I139" s="350">
        <f>SUM(J125)</f>
        <v>5030191</v>
      </c>
      <c r="J139" s="351" t="e">
        <f>SUM(#REF!+#REF!)</f>
        <v>#REF!</v>
      </c>
      <c r="K139" s="350">
        <f>SUM(L125)</f>
        <v>12176796</v>
      </c>
      <c r="L139" s="351" t="e">
        <f>SUM(#REF!+#REF!)</f>
        <v>#REF!</v>
      </c>
      <c r="M139" s="338">
        <f>SUM(N125)</f>
        <v>631562</v>
      </c>
      <c r="N139" s="339" t="e">
        <f>SUM(#REF!+#REF!)</f>
        <v>#REF!</v>
      </c>
      <c r="O139" s="338">
        <f>SUM(P125)</f>
        <v>35500</v>
      </c>
      <c r="P139" s="339" t="e">
        <f>SUM(#REF!+#REF!)</f>
        <v>#REF!</v>
      </c>
      <c r="Q139" s="338">
        <f>SUM(R125)</f>
        <v>54800</v>
      </c>
      <c r="R139" s="339" t="e">
        <f>SUM(#REF!+#REF!)</f>
        <v>#REF!</v>
      </c>
    </row>
    <row r="140" spans="1:18" ht="20.100000000000001" customHeight="1" x14ac:dyDescent="0.2">
      <c r="A140" s="345" t="s">
        <v>164</v>
      </c>
      <c r="B140" s="346"/>
      <c r="C140" s="346"/>
      <c r="D140" s="347"/>
      <c r="E140" s="348">
        <f>SUM(E134)</f>
        <v>2118002</v>
      </c>
      <c r="F140" s="349"/>
      <c r="G140" s="348">
        <f>SUM(G134)</f>
        <v>1249441</v>
      </c>
      <c r="H140" s="349"/>
      <c r="I140" s="350">
        <f t="shared" ref="I140" si="12">SUM(I134)</f>
        <v>1216864</v>
      </c>
      <c r="J140" s="351" t="e">
        <f>SUM(#REF!+#REF!)</f>
        <v>#REF!</v>
      </c>
      <c r="K140" s="350">
        <f t="shared" ref="K140" si="13">SUM(K134)</f>
        <v>1216864</v>
      </c>
      <c r="L140" s="351" t="e">
        <f>SUM(#REF!+#REF!)</f>
        <v>#REF!</v>
      </c>
      <c r="M140" s="338">
        <f t="shared" ref="M140" si="14">SUM(M134)</f>
        <v>996931</v>
      </c>
      <c r="N140" s="339" t="e">
        <f>SUM(#REF!+#REF!)</f>
        <v>#REF!</v>
      </c>
      <c r="O140" s="338">
        <f t="shared" ref="O140" si="15">SUM(O134)</f>
        <v>837783</v>
      </c>
      <c r="P140" s="339" t="e">
        <f>SUM(#REF!+#REF!)</f>
        <v>#REF!</v>
      </c>
      <c r="Q140" s="338">
        <f t="shared" ref="Q140" si="16">SUM(Q134)</f>
        <v>667990</v>
      </c>
      <c r="R140" s="339" t="e">
        <f>SUM(#REF!+#REF!)</f>
        <v>#REF!</v>
      </c>
    </row>
    <row r="141" spans="1:18" ht="25.5" customHeight="1" thickBot="1" x14ac:dyDescent="0.3">
      <c r="A141" s="340" t="s">
        <v>168</v>
      </c>
      <c r="B141" s="341"/>
      <c r="C141" s="341"/>
      <c r="D141" s="342"/>
      <c r="E141" s="343">
        <f>SUM(E138:F140)</f>
        <v>44247783.620000005</v>
      </c>
      <c r="F141" s="344"/>
      <c r="G141" s="343">
        <f>SUM(G138:H140)</f>
        <v>53519346.5</v>
      </c>
      <c r="H141" s="344"/>
      <c r="I141" s="335">
        <f t="shared" ref="I141" si="17">I138+I139+I140</f>
        <v>54107757</v>
      </c>
      <c r="J141" s="336"/>
      <c r="K141" s="335">
        <f t="shared" ref="K141" si="18">K138+K139+K140</f>
        <v>66806958</v>
      </c>
      <c r="L141" s="336"/>
      <c r="M141" s="335">
        <f t="shared" ref="M141" si="19">M138+M139+M140</f>
        <v>56495867</v>
      </c>
      <c r="N141" s="336"/>
      <c r="O141" s="335">
        <f t="shared" ref="O141" si="20">O138+O139+O140</f>
        <v>54809097</v>
      </c>
      <c r="P141" s="336"/>
      <c r="Q141" s="335">
        <f t="shared" ref="Q141" si="21">Q138+Q139+Q140</f>
        <v>55857827</v>
      </c>
      <c r="R141" s="336"/>
    </row>
    <row r="142" spans="1:18" s="32" customFormat="1" ht="5.0999999999999996" customHeight="1" x14ac:dyDescent="0.25">
      <c r="A142" s="337"/>
      <c r="B142" s="337"/>
      <c r="C142" s="337"/>
      <c r="D142" s="337"/>
      <c r="E142" s="214"/>
      <c r="F142" s="214"/>
      <c r="G142" s="214"/>
      <c r="H142" s="214"/>
      <c r="I142" s="76"/>
      <c r="J142" s="76"/>
      <c r="K142" s="76"/>
      <c r="L142" s="76"/>
      <c r="M142" s="76"/>
      <c r="N142" s="76"/>
      <c r="O142" s="76"/>
      <c r="P142" s="76"/>
      <c r="Q142" s="76"/>
      <c r="R142" s="76"/>
    </row>
  </sheetData>
  <sheetProtection sheet="1" objects="1" scenarios="1"/>
  <mergeCells count="137">
    <mergeCell ref="A1:R1"/>
    <mergeCell ref="A2:J2"/>
    <mergeCell ref="A3:C4"/>
    <mergeCell ref="D3:D4"/>
    <mergeCell ref="E3:F3"/>
    <mergeCell ref="G3:H3"/>
    <mergeCell ref="I3:J3"/>
    <mergeCell ref="K3:L3"/>
    <mergeCell ref="M3:N3"/>
    <mergeCell ref="O3:P3"/>
    <mergeCell ref="Q3:R3"/>
    <mergeCell ref="A36:R36"/>
    <mergeCell ref="A38:C39"/>
    <mergeCell ref="D38:D39"/>
    <mergeCell ref="E38:F38"/>
    <mergeCell ref="G38:H38"/>
    <mergeCell ref="I38:J38"/>
    <mergeCell ref="A74:R74"/>
    <mergeCell ref="A76:C77"/>
    <mergeCell ref="D76:D77"/>
    <mergeCell ref="E76:F76"/>
    <mergeCell ref="G76:H76"/>
    <mergeCell ref="I76:J76"/>
    <mergeCell ref="K76:L76"/>
    <mergeCell ref="K38:L38"/>
    <mergeCell ref="M38:N38"/>
    <mergeCell ref="O38:P38"/>
    <mergeCell ref="Q38:R38"/>
    <mergeCell ref="M76:N76"/>
    <mergeCell ref="O76:P76"/>
    <mergeCell ref="Q76:R76"/>
    <mergeCell ref="A111:R111"/>
    <mergeCell ref="A113:C114"/>
    <mergeCell ref="D113:D114"/>
    <mergeCell ref="E113:F113"/>
    <mergeCell ref="G113:H113"/>
    <mergeCell ref="I113:J113"/>
    <mergeCell ref="A128:D128"/>
    <mergeCell ref="E128:F128"/>
    <mergeCell ref="G128:H128"/>
    <mergeCell ref="I128:J128"/>
    <mergeCell ref="K128:L128"/>
    <mergeCell ref="K113:L113"/>
    <mergeCell ref="M113:N113"/>
    <mergeCell ref="O113:P113"/>
    <mergeCell ref="Q113:R113"/>
    <mergeCell ref="A125:D125"/>
    <mergeCell ref="M129:N129"/>
    <mergeCell ref="O129:P129"/>
    <mergeCell ref="Q129:R129"/>
    <mergeCell ref="E130:F130"/>
    <mergeCell ref="G130:H130"/>
    <mergeCell ref="I130:J130"/>
    <mergeCell ref="K130:L130"/>
    <mergeCell ref="M130:N130"/>
    <mergeCell ref="M128:N128"/>
    <mergeCell ref="O128:P128"/>
    <mergeCell ref="Q128:R128"/>
    <mergeCell ref="E129:F129"/>
    <mergeCell ref="G129:H129"/>
    <mergeCell ref="I129:J129"/>
    <mergeCell ref="K129:L129"/>
    <mergeCell ref="Q131:R131"/>
    <mergeCell ref="E132:F132"/>
    <mergeCell ref="G132:H132"/>
    <mergeCell ref="I132:J132"/>
    <mergeCell ref="K132:L132"/>
    <mergeCell ref="M132:N132"/>
    <mergeCell ref="O132:P132"/>
    <mergeCell ref="Q132:R132"/>
    <mergeCell ref="O130:P130"/>
    <mergeCell ref="Q130:R130"/>
    <mergeCell ref="E131:F131"/>
    <mergeCell ref="G131:H131"/>
    <mergeCell ref="I131:J131"/>
    <mergeCell ref="K131:L131"/>
    <mergeCell ref="M131:N131"/>
    <mergeCell ref="O131:P131"/>
    <mergeCell ref="A134:D134"/>
    <mergeCell ref="E134:F134"/>
    <mergeCell ref="G134:H134"/>
    <mergeCell ref="I134:J134"/>
    <mergeCell ref="K134:L134"/>
    <mergeCell ref="E133:F133"/>
    <mergeCell ref="G133:H133"/>
    <mergeCell ref="I133:J133"/>
    <mergeCell ref="K133:L133"/>
    <mergeCell ref="M134:N134"/>
    <mergeCell ref="O134:P134"/>
    <mergeCell ref="Q134:R134"/>
    <mergeCell ref="M135:N135"/>
    <mergeCell ref="O135:P135"/>
    <mergeCell ref="Q135:R135"/>
    <mergeCell ref="M133:N133"/>
    <mergeCell ref="O133:P133"/>
    <mergeCell ref="Q133:R133"/>
    <mergeCell ref="M137:N137"/>
    <mergeCell ref="O137:P137"/>
    <mergeCell ref="Q137:R137"/>
    <mergeCell ref="A138:D138"/>
    <mergeCell ref="E138:F138"/>
    <mergeCell ref="G138:H138"/>
    <mergeCell ref="I138:J138"/>
    <mergeCell ref="K138:L138"/>
    <mergeCell ref="A137:D137"/>
    <mergeCell ref="E137:F137"/>
    <mergeCell ref="G137:H137"/>
    <mergeCell ref="I137:J137"/>
    <mergeCell ref="K137:L137"/>
    <mergeCell ref="M139:N139"/>
    <mergeCell ref="O139:P139"/>
    <mergeCell ref="Q139:R139"/>
    <mergeCell ref="A140:D140"/>
    <mergeCell ref="E140:F140"/>
    <mergeCell ref="G140:H140"/>
    <mergeCell ref="I140:J140"/>
    <mergeCell ref="K140:L140"/>
    <mergeCell ref="M138:N138"/>
    <mergeCell ref="O138:P138"/>
    <mergeCell ref="Q138:R138"/>
    <mergeCell ref="A139:D139"/>
    <mergeCell ref="E139:F139"/>
    <mergeCell ref="G139:H139"/>
    <mergeCell ref="I139:J139"/>
    <mergeCell ref="K139:L139"/>
    <mergeCell ref="M141:N141"/>
    <mergeCell ref="O141:P141"/>
    <mergeCell ref="Q141:R141"/>
    <mergeCell ref="A142:D142"/>
    <mergeCell ref="M140:N140"/>
    <mergeCell ref="O140:P140"/>
    <mergeCell ref="Q140:R140"/>
    <mergeCell ref="A141:D141"/>
    <mergeCell ref="E141:F141"/>
    <mergeCell ref="G141:H141"/>
    <mergeCell ref="I141:J141"/>
    <mergeCell ref="K141:L141"/>
  </mergeCells>
  <pageMargins left="0.43307086614173229" right="0.43307086614173229" top="0.55118110236220474" bottom="0.15748031496062992" header="0.31496062992125984" footer="0.31496062992125984"/>
  <pageSetup paperSize="8" scale="99" fitToHeight="0" orientation="landscape" r:id="rId1"/>
  <headerFooter alignWithMargins="0"/>
  <rowBreaks count="3" manualBreakCount="3">
    <brk id="35" max="32" man="1"/>
    <brk id="72" max="32" man="1"/>
    <brk id="109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7"/>
  <sheetViews>
    <sheetView topLeftCell="A65" zoomScale="80" zoomScaleNormal="80" workbookViewId="0">
      <selection activeCell="E76" sqref="E76"/>
    </sheetView>
  </sheetViews>
  <sheetFormatPr defaultColWidth="9.140625" defaultRowHeight="12.75" x14ac:dyDescent="0.2"/>
  <cols>
    <col min="1" max="1" width="1.85546875" style="43" customWidth="1"/>
    <col min="2" max="2" width="59.85546875" style="43" customWidth="1"/>
    <col min="3" max="7" width="15.7109375" style="43" customWidth="1"/>
    <col min="8" max="16384" width="9.140625" style="43"/>
  </cols>
  <sheetData>
    <row r="2" spans="2:7" ht="23.25" customHeight="1" x14ac:dyDescent="0.2"/>
    <row r="3" spans="2:7" ht="23.25" x14ac:dyDescent="0.2">
      <c r="B3" s="402" t="s">
        <v>232</v>
      </c>
      <c r="C3" s="402"/>
      <c r="D3" s="402"/>
      <c r="E3" s="402"/>
      <c r="F3" s="402"/>
      <c r="G3" s="402"/>
    </row>
    <row r="4" spans="2:7" ht="23.25" customHeight="1" x14ac:dyDescent="0.2">
      <c r="B4" s="402" t="s">
        <v>169</v>
      </c>
      <c r="C4" s="402"/>
      <c r="D4" s="402"/>
      <c r="E4" s="402"/>
      <c r="F4" s="402"/>
      <c r="G4" s="402"/>
    </row>
    <row r="5" spans="2:7" ht="23.25" x14ac:dyDescent="0.2">
      <c r="B5" s="402" t="s">
        <v>170</v>
      </c>
      <c r="C5" s="402"/>
      <c r="D5" s="402"/>
      <c r="E5" s="402"/>
      <c r="F5" s="402"/>
      <c r="G5" s="402"/>
    </row>
    <row r="6" spans="2:7" ht="23.25" x14ac:dyDescent="0.2">
      <c r="B6" s="402" t="s">
        <v>282</v>
      </c>
      <c r="C6" s="402"/>
      <c r="D6" s="402"/>
      <c r="E6" s="402"/>
      <c r="F6" s="402"/>
      <c r="G6" s="402"/>
    </row>
    <row r="7" spans="2:7" ht="23.25" x14ac:dyDescent="0.2">
      <c r="B7" s="327"/>
      <c r="C7" s="327"/>
      <c r="D7" s="327"/>
      <c r="E7" s="327"/>
      <c r="F7" s="327"/>
      <c r="G7" s="327"/>
    </row>
    <row r="8" spans="2:7" ht="23.25" x14ac:dyDescent="0.2">
      <c r="B8" s="327"/>
      <c r="C8" s="327"/>
      <c r="D8" s="327"/>
      <c r="E8" s="327"/>
      <c r="F8" s="327"/>
      <c r="G8" s="327"/>
    </row>
    <row r="9" spans="2:7" ht="30.75" thickBot="1" x14ac:dyDescent="0.25">
      <c r="B9" s="404"/>
      <c r="C9" s="404"/>
      <c r="D9" s="77"/>
      <c r="F9" s="77"/>
      <c r="G9" s="77" t="s">
        <v>171</v>
      </c>
    </row>
    <row r="10" spans="2:7" ht="46.5" customHeight="1" thickBot="1" x14ac:dyDescent="0.25">
      <c r="B10" s="78" t="s">
        <v>0</v>
      </c>
      <c r="C10" s="79" t="s">
        <v>291</v>
      </c>
      <c r="D10" s="79" t="s">
        <v>272</v>
      </c>
      <c r="E10" s="79" t="s">
        <v>273</v>
      </c>
      <c r="F10" s="79" t="s">
        <v>264</v>
      </c>
      <c r="G10" s="79" t="s">
        <v>276</v>
      </c>
    </row>
    <row r="11" spans="2:7" ht="21" customHeight="1" x14ac:dyDescent="0.25">
      <c r="B11" s="80" t="s">
        <v>172</v>
      </c>
      <c r="C11" s="275">
        <f t="shared" ref="C11:G11" si="0">SUM(C13:C17)</f>
        <v>47500</v>
      </c>
      <c r="D11" s="275">
        <f t="shared" si="0"/>
        <v>47500</v>
      </c>
      <c r="E11" s="81">
        <f t="shared" si="0"/>
        <v>0</v>
      </c>
      <c r="F11" s="81">
        <f t="shared" si="0"/>
        <v>0</v>
      </c>
      <c r="G11" s="81">
        <f t="shared" si="0"/>
        <v>0</v>
      </c>
    </row>
    <row r="12" spans="2:7" ht="21" customHeight="1" x14ac:dyDescent="0.25">
      <c r="B12" s="80" t="s">
        <v>173</v>
      </c>
      <c r="C12" s="275"/>
      <c r="D12" s="275"/>
      <c r="E12" s="81"/>
      <c r="F12" s="81"/>
      <c r="G12" s="81"/>
    </row>
    <row r="13" spans="2:7" ht="21" hidden="1" customHeight="1" x14ac:dyDescent="0.25">
      <c r="B13" s="80" t="s">
        <v>174</v>
      </c>
      <c r="C13" s="275">
        <v>0</v>
      </c>
      <c r="D13" s="275">
        <v>0</v>
      </c>
      <c r="E13" s="81">
        <v>0</v>
      </c>
      <c r="F13" s="81">
        <v>0</v>
      </c>
      <c r="G13" s="81">
        <v>0</v>
      </c>
    </row>
    <row r="14" spans="2:7" ht="21" hidden="1" customHeight="1" x14ac:dyDescent="0.25">
      <c r="B14" s="80" t="s">
        <v>175</v>
      </c>
      <c r="C14" s="275">
        <v>0</v>
      </c>
      <c r="D14" s="275">
        <v>0</v>
      </c>
      <c r="E14" s="81">
        <v>0</v>
      </c>
      <c r="F14" s="81">
        <v>0</v>
      </c>
      <c r="G14" s="81">
        <v>0</v>
      </c>
    </row>
    <row r="15" spans="2:7" ht="21" hidden="1" customHeight="1" x14ac:dyDescent="0.25">
      <c r="B15" s="80" t="s">
        <v>176</v>
      </c>
      <c r="C15" s="275">
        <v>0</v>
      </c>
      <c r="D15" s="275">
        <v>0</v>
      </c>
      <c r="E15" s="81">
        <v>0</v>
      </c>
      <c r="F15" s="81">
        <v>0</v>
      </c>
      <c r="G15" s="81">
        <v>0</v>
      </c>
    </row>
    <row r="16" spans="2:7" ht="21" hidden="1" customHeight="1" x14ac:dyDescent="0.25">
      <c r="B16" s="80" t="s">
        <v>177</v>
      </c>
      <c r="C16" s="275">
        <v>0</v>
      </c>
      <c r="D16" s="275">
        <v>0</v>
      </c>
      <c r="E16" s="81">
        <v>0</v>
      </c>
      <c r="F16" s="81">
        <v>0</v>
      </c>
      <c r="G16" s="81">
        <v>0</v>
      </c>
    </row>
    <row r="17" spans="2:7" ht="21" customHeight="1" x14ac:dyDescent="0.25">
      <c r="B17" s="80" t="s">
        <v>178</v>
      </c>
      <c r="C17" s="275">
        <v>47500</v>
      </c>
      <c r="D17" s="275">
        <v>47500</v>
      </c>
      <c r="E17" s="81">
        <v>0</v>
      </c>
      <c r="F17" s="81">
        <v>0</v>
      </c>
      <c r="G17" s="81">
        <v>0</v>
      </c>
    </row>
    <row r="18" spans="2:7" ht="21" customHeight="1" x14ac:dyDescent="0.25">
      <c r="B18" s="80"/>
      <c r="C18" s="275"/>
      <c r="D18" s="275"/>
      <c r="E18" s="81"/>
      <c r="F18" s="81"/>
      <c r="G18" s="81"/>
    </row>
    <row r="19" spans="2:7" ht="21" customHeight="1" x14ac:dyDescent="0.25">
      <c r="B19" s="80" t="s">
        <v>179</v>
      </c>
      <c r="C19" s="275">
        <v>0</v>
      </c>
      <c r="D19" s="275">
        <v>0</v>
      </c>
      <c r="E19" s="81">
        <v>0</v>
      </c>
      <c r="F19" s="81">
        <v>0</v>
      </c>
      <c r="G19" s="81">
        <v>0</v>
      </c>
    </row>
    <row r="20" spans="2:7" ht="21" customHeight="1" x14ac:dyDescent="0.25">
      <c r="B20" s="80" t="s">
        <v>180</v>
      </c>
      <c r="C20" s="276"/>
      <c r="D20" s="276"/>
      <c r="E20" s="82"/>
      <c r="F20" s="82"/>
      <c r="G20" s="82"/>
    </row>
    <row r="21" spans="2:7" ht="21" hidden="1" customHeight="1" x14ac:dyDescent="0.25">
      <c r="B21" s="80" t="s">
        <v>181</v>
      </c>
      <c r="C21" s="276"/>
      <c r="D21" s="276"/>
      <c r="E21" s="82"/>
      <c r="F21" s="82"/>
      <c r="G21" s="82"/>
    </row>
    <row r="22" spans="2:7" ht="21" customHeight="1" x14ac:dyDescent="0.25">
      <c r="B22" s="80" t="s">
        <v>182</v>
      </c>
      <c r="C22" s="276">
        <v>0</v>
      </c>
      <c r="D22" s="276">
        <v>0</v>
      </c>
      <c r="E22" s="82">
        <v>0</v>
      </c>
      <c r="F22" s="82">
        <v>0</v>
      </c>
      <c r="G22" s="82">
        <v>0</v>
      </c>
    </row>
    <row r="23" spans="2:7" ht="21" hidden="1" customHeight="1" x14ac:dyDescent="0.25">
      <c r="B23" s="80" t="s">
        <v>183</v>
      </c>
      <c r="C23" s="275"/>
      <c r="D23" s="275"/>
      <c r="E23" s="81"/>
      <c r="F23" s="81"/>
      <c r="G23" s="81"/>
    </row>
    <row r="24" spans="2:7" ht="21" hidden="1" customHeight="1" x14ac:dyDescent="0.25">
      <c r="B24" s="80" t="s">
        <v>184</v>
      </c>
      <c r="C24" s="276"/>
      <c r="D24" s="276"/>
      <c r="E24" s="82"/>
      <c r="F24" s="82"/>
      <c r="G24" s="82"/>
    </row>
    <row r="25" spans="2:7" ht="21" customHeight="1" x14ac:dyDescent="0.25">
      <c r="B25" s="80" t="s">
        <v>238</v>
      </c>
      <c r="C25" s="276">
        <v>0</v>
      </c>
      <c r="D25" s="276">
        <v>0</v>
      </c>
      <c r="E25" s="82">
        <v>0</v>
      </c>
      <c r="F25" s="82">
        <v>0</v>
      </c>
      <c r="G25" s="82">
        <v>0</v>
      </c>
    </row>
    <row r="26" spans="2:7" ht="21" customHeight="1" x14ac:dyDescent="0.2">
      <c r="B26" s="84" t="s">
        <v>185</v>
      </c>
      <c r="C26" s="277">
        <v>0</v>
      </c>
      <c r="D26" s="277">
        <v>0</v>
      </c>
      <c r="E26" s="85">
        <v>0</v>
      </c>
      <c r="F26" s="85">
        <v>0</v>
      </c>
      <c r="G26" s="85">
        <v>0</v>
      </c>
    </row>
    <row r="27" spans="2:7" ht="21" customHeight="1" x14ac:dyDescent="0.2">
      <c r="B27" s="84"/>
      <c r="C27" s="278"/>
      <c r="D27" s="278"/>
      <c r="E27" s="86"/>
      <c r="F27" s="86"/>
      <c r="G27" s="86"/>
    </row>
    <row r="28" spans="2:7" ht="21" customHeight="1" x14ac:dyDescent="0.2">
      <c r="B28" s="84" t="s">
        <v>168</v>
      </c>
      <c r="C28" s="278">
        <v>56300</v>
      </c>
      <c r="D28" s="278">
        <v>56300</v>
      </c>
      <c r="E28" s="86">
        <v>0</v>
      </c>
      <c r="F28" s="86">
        <v>0</v>
      </c>
      <c r="G28" s="86">
        <v>0</v>
      </c>
    </row>
    <row r="29" spans="2:7" ht="21" customHeight="1" x14ac:dyDescent="0.2">
      <c r="B29" s="87" t="s">
        <v>277</v>
      </c>
      <c r="C29" s="278">
        <v>56300</v>
      </c>
      <c r="D29" s="278">
        <v>56300</v>
      </c>
      <c r="E29" s="86">
        <v>0</v>
      </c>
      <c r="F29" s="86">
        <v>0</v>
      </c>
      <c r="G29" s="86">
        <v>0</v>
      </c>
    </row>
    <row r="30" spans="2:7" ht="21" customHeight="1" x14ac:dyDescent="0.2">
      <c r="B30" s="87"/>
      <c r="C30" s="279"/>
      <c r="D30" s="279"/>
      <c r="E30" s="88"/>
      <c r="F30" s="88"/>
      <c r="G30" s="88"/>
    </row>
    <row r="31" spans="2:7" ht="21" customHeight="1" x14ac:dyDescent="0.2">
      <c r="B31" s="84" t="s">
        <v>186</v>
      </c>
      <c r="C31" s="277">
        <v>0</v>
      </c>
      <c r="D31" s="277">
        <v>0</v>
      </c>
      <c r="E31" s="85">
        <v>0</v>
      </c>
      <c r="F31" s="85">
        <v>0</v>
      </c>
      <c r="G31" s="85">
        <v>0</v>
      </c>
    </row>
    <row r="32" spans="2:7" ht="21" customHeight="1" thickBot="1" x14ac:dyDescent="0.25">
      <c r="B32" s="89" t="s">
        <v>227</v>
      </c>
      <c r="C32" s="280">
        <v>8800</v>
      </c>
      <c r="D32" s="280">
        <v>8800</v>
      </c>
      <c r="E32" s="90">
        <v>0</v>
      </c>
      <c r="F32" s="90">
        <v>0</v>
      </c>
      <c r="G32" s="90">
        <v>0</v>
      </c>
    </row>
    <row r="33" spans="2:7" ht="21" customHeight="1" x14ac:dyDescent="0.2">
      <c r="B33" s="115"/>
      <c r="C33" s="116"/>
      <c r="D33" s="116"/>
      <c r="E33" s="116"/>
      <c r="F33" s="116"/>
      <c r="G33" s="116"/>
    </row>
    <row r="34" spans="2:7" ht="21" customHeight="1" x14ac:dyDescent="0.2">
      <c r="B34" s="115"/>
      <c r="C34" s="116"/>
      <c r="D34" s="116"/>
      <c r="E34" s="116"/>
      <c r="F34" s="116"/>
      <c r="G34" s="116"/>
    </row>
    <row r="35" spans="2:7" ht="18" customHeight="1" x14ac:dyDescent="0.2">
      <c r="B35" s="115"/>
      <c r="C35" s="116"/>
      <c r="D35" s="116"/>
      <c r="E35" s="116"/>
      <c r="F35" s="116"/>
      <c r="G35" s="116"/>
    </row>
    <row r="36" spans="2:7" ht="20.100000000000001" customHeight="1" x14ac:dyDescent="0.2">
      <c r="B36" s="115"/>
      <c r="C36" s="116"/>
      <c r="D36" s="116"/>
      <c r="E36" s="116"/>
      <c r="F36" s="116"/>
      <c r="G36" s="116"/>
    </row>
    <row r="37" spans="2:7" ht="21" customHeight="1" x14ac:dyDescent="0.2">
      <c r="B37" s="402" t="s">
        <v>233</v>
      </c>
      <c r="C37" s="402"/>
      <c r="D37" s="402"/>
      <c r="E37" s="402"/>
      <c r="F37" s="402"/>
      <c r="G37" s="402"/>
    </row>
    <row r="38" spans="2:7" ht="21" customHeight="1" x14ac:dyDescent="0.2">
      <c r="B38" s="402" t="s">
        <v>187</v>
      </c>
      <c r="C38" s="402"/>
      <c r="D38" s="402"/>
      <c r="E38" s="402"/>
      <c r="F38" s="402"/>
      <c r="G38" s="402"/>
    </row>
    <row r="39" spans="2:7" ht="21" customHeight="1" x14ac:dyDescent="0.2">
      <c r="B39" s="402" t="s">
        <v>282</v>
      </c>
      <c r="C39" s="402"/>
      <c r="D39" s="402"/>
      <c r="E39" s="402"/>
      <c r="F39" s="402"/>
      <c r="G39" s="402"/>
    </row>
    <row r="40" spans="2:7" ht="30" customHeight="1" thickBot="1" x14ac:dyDescent="0.25">
      <c r="B40" s="149"/>
      <c r="C40" s="157"/>
      <c r="D40" s="77"/>
      <c r="F40" s="77"/>
      <c r="G40" s="77" t="s">
        <v>188</v>
      </c>
    </row>
    <row r="41" spans="2:7" ht="46.5" customHeight="1" thickBot="1" x14ac:dyDescent="0.25">
      <c r="B41" s="78" t="s">
        <v>0</v>
      </c>
      <c r="C41" s="79" t="s">
        <v>291</v>
      </c>
      <c r="D41" s="79" t="s">
        <v>272</v>
      </c>
      <c r="E41" s="79" t="s">
        <v>273</v>
      </c>
      <c r="F41" s="79" t="s">
        <v>264</v>
      </c>
      <c r="G41" s="79" t="s">
        <v>276</v>
      </c>
    </row>
    <row r="42" spans="2:7" ht="24.95" customHeight="1" x14ac:dyDescent="0.2">
      <c r="B42" s="91" t="s">
        <v>189</v>
      </c>
      <c r="C42" s="268"/>
      <c r="D42" s="268"/>
      <c r="E42" s="92"/>
      <c r="F42" s="92"/>
      <c r="G42" s="92"/>
    </row>
    <row r="43" spans="2:7" ht="18.95" customHeight="1" x14ac:dyDescent="0.25">
      <c r="B43" s="93" t="s">
        <v>190</v>
      </c>
      <c r="C43" s="269">
        <f t="shared" ref="C43:G43" si="1">SUM(C45:C51)</f>
        <v>1474320</v>
      </c>
      <c r="D43" s="269">
        <f t="shared" si="1"/>
        <v>1523920</v>
      </c>
      <c r="E43" s="94">
        <f t="shared" si="1"/>
        <v>1621804</v>
      </c>
      <c r="F43" s="94">
        <f t="shared" si="1"/>
        <v>1621804</v>
      </c>
      <c r="G43" s="94">
        <f t="shared" si="1"/>
        <v>1621804</v>
      </c>
    </row>
    <row r="44" spans="2:7" ht="18.95" customHeight="1" x14ac:dyDescent="0.25">
      <c r="B44" s="93" t="s">
        <v>191</v>
      </c>
      <c r="C44" s="270"/>
      <c r="D44" s="270"/>
      <c r="E44" s="321"/>
      <c r="F44" s="95"/>
      <c r="G44" s="95"/>
    </row>
    <row r="45" spans="2:7" ht="18.95" customHeight="1" x14ac:dyDescent="0.25">
      <c r="B45" s="93" t="s">
        <v>241</v>
      </c>
      <c r="C45" s="271">
        <v>1389320</v>
      </c>
      <c r="D45" s="271">
        <v>1471320</v>
      </c>
      <c r="E45" s="96">
        <f>1505731+60073</f>
        <v>1565804</v>
      </c>
      <c r="F45" s="96">
        <v>1565804</v>
      </c>
      <c r="G45" s="96">
        <v>1565804</v>
      </c>
    </row>
    <row r="46" spans="2:7" ht="18.95" customHeight="1" x14ac:dyDescent="0.25">
      <c r="B46" s="93" t="s">
        <v>286</v>
      </c>
      <c r="C46" s="271">
        <v>65000</v>
      </c>
      <c r="D46" s="271">
        <v>31000</v>
      </c>
      <c r="E46" s="96">
        <v>30000</v>
      </c>
      <c r="F46" s="96">
        <v>30000</v>
      </c>
      <c r="G46" s="96">
        <v>30000</v>
      </c>
    </row>
    <row r="47" spans="2:7" ht="18.95" customHeight="1" x14ac:dyDescent="0.25">
      <c r="B47" s="93" t="s">
        <v>242</v>
      </c>
      <c r="C47" s="271">
        <v>5000</v>
      </c>
      <c r="D47" s="271">
        <v>5000</v>
      </c>
      <c r="E47" s="96">
        <v>5000</v>
      </c>
      <c r="F47" s="96">
        <v>5000</v>
      </c>
      <c r="G47" s="96">
        <v>5000</v>
      </c>
    </row>
    <row r="48" spans="2:7" ht="18.95" customHeight="1" x14ac:dyDescent="0.25">
      <c r="B48" s="93" t="s">
        <v>279</v>
      </c>
      <c r="C48" s="271">
        <v>0</v>
      </c>
      <c r="D48" s="271">
        <v>0</v>
      </c>
      <c r="E48" s="96">
        <v>6000</v>
      </c>
      <c r="F48" s="96">
        <v>6000</v>
      </c>
      <c r="G48" s="96">
        <v>6000</v>
      </c>
    </row>
    <row r="49" spans="2:7" ht="18.95" customHeight="1" x14ac:dyDescent="0.25">
      <c r="B49" s="93" t="s">
        <v>243</v>
      </c>
      <c r="C49" s="271">
        <v>15000</v>
      </c>
      <c r="D49" s="271">
        <v>15000</v>
      </c>
      <c r="E49" s="96">
        <v>15000</v>
      </c>
      <c r="F49" s="96">
        <v>15000</v>
      </c>
      <c r="G49" s="96">
        <v>15000</v>
      </c>
    </row>
    <row r="50" spans="2:7" ht="18.95" customHeight="1" x14ac:dyDescent="0.25">
      <c r="B50" s="93" t="s">
        <v>244</v>
      </c>
      <c r="C50" s="271">
        <v>0</v>
      </c>
      <c r="D50" s="271">
        <v>0</v>
      </c>
      <c r="E50" s="96">
        <v>0</v>
      </c>
      <c r="F50" s="96">
        <v>0</v>
      </c>
      <c r="G50" s="96">
        <v>0</v>
      </c>
    </row>
    <row r="51" spans="2:7" ht="18.95" customHeight="1" x14ac:dyDescent="0.25">
      <c r="B51" s="93" t="s">
        <v>245</v>
      </c>
      <c r="C51" s="271">
        <v>0</v>
      </c>
      <c r="D51" s="271">
        <v>1600</v>
      </c>
      <c r="E51" s="96">
        <v>0</v>
      </c>
      <c r="F51" s="96">
        <v>0</v>
      </c>
      <c r="G51" s="96">
        <v>0</v>
      </c>
    </row>
    <row r="52" spans="2:7" ht="18.95" customHeight="1" x14ac:dyDescent="0.25">
      <c r="B52" s="97" t="s">
        <v>192</v>
      </c>
      <c r="C52" s="271">
        <v>0</v>
      </c>
      <c r="D52" s="271">
        <v>48812</v>
      </c>
      <c r="E52" s="96">
        <v>0</v>
      </c>
      <c r="F52" s="96">
        <v>0</v>
      </c>
      <c r="G52" s="96">
        <v>0</v>
      </c>
    </row>
    <row r="53" spans="2:7" ht="18.95" customHeight="1" x14ac:dyDescent="0.25">
      <c r="B53" s="97" t="s">
        <v>193</v>
      </c>
      <c r="C53" s="271">
        <v>26000</v>
      </c>
      <c r="D53" s="271">
        <v>302624</v>
      </c>
      <c r="E53" s="96">
        <v>0</v>
      </c>
      <c r="F53" s="96">
        <v>0</v>
      </c>
      <c r="G53" s="96">
        <v>0</v>
      </c>
    </row>
    <row r="54" spans="2:7" ht="18.95" customHeight="1" x14ac:dyDescent="0.2">
      <c r="B54" s="100" t="s">
        <v>194</v>
      </c>
      <c r="C54" s="272">
        <v>1474320</v>
      </c>
      <c r="D54" s="272">
        <v>1542934</v>
      </c>
      <c r="E54" s="322">
        <f>1561731+43832+16241</f>
        <v>1621804</v>
      </c>
      <c r="F54" s="98">
        <v>1621804</v>
      </c>
      <c r="G54" s="98">
        <v>1621804</v>
      </c>
    </row>
    <row r="55" spans="2:7" ht="18.95" customHeight="1" x14ac:dyDescent="0.2">
      <c r="B55" s="87" t="s">
        <v>195</v>
      </c>
      <c r="C55" s="272">
        <v>710573</v>
      </c>
      <c r="D55" s="272">
        <v>744573</v>
      </c>
      <c r="E55" s="322">
        <f>725015+43832</f>
        <v>768847</v>
      </c>
      <c r="F55" s="98">
        <v>768847</v>
      </c>
      <c r="G55" s="98">
        <v>768847</v>
      </c>
    </row>
    <row r="56" spans="2:7" ht="18.95" customHeight="1" x14ac:dyDescent="0.2">
      <c r="B56" s="101" t="s">
        <v>196</v>
      </c>
      <c r="C56" s="272">
        <v>26000</v>
      </c>
      <c r="D56" s="272">
        <v>332422</v>
      </c>
      <c r="E56" s="322">
        <v>0</v>
      </c>
      <c r="F56" s="98">
        <v>0</v>
      </c>
      <c r="G56" s="98">
        <v>0</v>
      </c>
    </row>
    <row r="57" spans="2:7" ht="18.95" customHeight="1" x14ac:dyDescent="0.2">
      <c r="B57" s="101" t="s">
        <v>197</v>
      </c>
      <c r="C57" s="272">
        <v>321679</v>
      </c>
      <c r="D57" s="272">
        <v>339640</v>
      </c>
      <c r="E57" s="322">
        <v>209808</v>
      </c>
      <c r="F57" s="98">
        <v>209808</v>
      </c>
      <c r="G57" s="98">
        <v>209808</v>
      </c>
    </row>
    <row r="58" spans="2:7" ht="24.95" customHeight="1" x14ac:dyDescent="0.2">
      <c r="B58" s="91" t="s">
        <v>198</v>
      </c>
      <c r="C58" s="273"/>
      <c r="D58" s="273"/>
      <c r="E58" s="102"/>
      <c r="F58" s="102"/>
      <c r="G58" s="102"/>
    </row>
    <row r="59" spans="2:7" ht="18.95" customHeight="1" x14ac:dyDescent="0.25">
      <c r="B59" s="93" t="s">
        <v>199</v>
      </c>
      <c r="C59" s="271">
        <v>698275</v>
      </c>
      <c r="D59" s="271">
        <v>730675</v>
      </c>
      <c r="E59" s="96">
        <v>776000</v>
      </c>
      <c r="F59" s="96">
        <v>776000</v>
      </c>
      <c r="G59" s="96">
        <v>776000</v>
      </c>
    </row>
    <row r="60" spans="2:7" ht="18.95" customHeight="1" x14ac:dyDescent="0.25">
      <c r="B60" s="97" t="s">
        <v>192</v>
      </c>
      <c r="C60" s="271">
        <v>0</v>
      </c>
      <c r="D60" s="271">
        <v>7700</v>
      </c>
      <c r="E60" s="96">
        <v>0</v>
      </c>
      <c r="F60" s="96">
        <v>0</v>
      </c>
      <c r="G60" s="96">
        <v>0</v>
      </c>
    </row>
    <row r="61" spans="2:7" ht="18.95" customHeight="1" x14ac:dyDescent="0.25">
      <c r="B61" s="93" t="s">
        <v>200</v>
      </c>
      <c r="C61" s="271">
        <v>69062</v>
      </c>
      <c r="D61" s="271">
        <v>79062</v>
      </c>
      <c r="E61" s="96">
        <v>76062</v>
      </c>
      <c r="F61" s="96">
        <v>0</v>
      </c>
      <c r="G61" s="96">
        <v>0</v>
      </c>
    </row>
    <row r="62" spans="2:7" ht="18.95" customHeight="1" x14ac:dyDescent="0.2">
      <c r="B62" s="100" t="s">
        <v>194</v>
      </c>
      <c r="C62" s="272">
        <v>698275</v>
      </c>
      <c r="D62" s="272">
        <v>738375</v>
      </c>
      <c r="E62" s="322">
        <v>776000</v>
      </c>
      <c r="F62" s="98">
        <v>776000</v>
      </c>
      <c r="G62" s="98">
        <v>776000</v>
      </c>
    </row>
    <row r="63" spans="2:7" ht="18.95" customHeight="1" x14ac:dyDescent="0.2">
      <c r="B63" s="87" t="s">
        <v>195</v>
      </c>
      <c r="C63" s="272">
        <v>358368</v>
      </c>
      <c r="D63" s="272">
        <v>374868</v>
      </c>
      <c r="E63" s="322">
        <v>381211</v>
      </c>
      <c r="F63" s="98">
        <v>381211</v>
      </c>
      <c r="G63" s="98">
        <v>381211</v>
      </c>
    </row>
    <row r="64" spans="2:7" ht="18.95" customHeight="1" x14ac:dyDescent="0.2">
      <c r="B64" s="101" t="s">
        <v>196</v>
      </c>
      <c r="C64" s="272">
        <v>69062</v>
      </c>
      <c r="D64" s="272">
        <v>79062</v>
      </c>
      <c r="E64" s="322">
        <v>76062</v>
      </c>
      <c r="F64" s="98">
        <v>0</v>
      </c>
      <c r="G64" s="98">
        <v>0</v>
      </c>
    </row>
    <row r="65" spans="2:7" ht="18.95" customHeight="1" thickBot="1" x14ac:dyDescent="0.25">
      <c r="B65" s="103" t="s">
        <v>280</v>
      </c>
      <c r="C65" s="274">
        <v>25500</v>
      </c>
      <c r="D65" s="274">
        <v>33200</v>
      </c>
      <c r="E65" s="104">
        <v>25500</v>
      </c>
      <c r="F65" s="104">
        <v>25500</v>
      </c>
      <c r="G65" s="104">
        <v>25500</v>
      </c>
    </row>
    <row r="66" spans="2:7" ht="6" customHeight="1" x14ac:dyDescent="0.2">
      <c r="B66" s="105"/>
      <c r="C66" s="99"/>
      <c r="D66" s="99"/>
      <c r="E66" s="99"/>
      <c r="F66" s="99"/>
      <c r="G66" s="99"/>
    </row>
    <row r="67" spans="2:7" ht="18" customHeight="1" x14ac:dyDescent="0.2">
      <c r="B67" s="402" t="s">
        <v>234</v>
      </c>
      <c r="C67" s="402"/>
      <c r="D67" s="402"/>
      <c r="E67" s="402"/>
      <c r="F67" s="402"/>
      <c r="G67" s="402"/>
    </row>
    <row r="68" spans="2:7" ht="18" customHeight="1" x14ac:dyDescent="0.2">
      <c r="B68" s="402" t="s">
        <v>201</v>
      </c>
      <c r="C68" s="402"/>
      <c r="D68" s="402"/>
      <c r="E68" s="402"/>
      <c r="F68" s="402"/>
      <c r="G68" s="402"/>
    </row>
    <row r="69" spans="2:7" ht="18" customHeight="1" x14ac:dyDescent="0.2">
      <c r="B69" s="402" t="s">
        <v>282</v>
      </c>
      <c r="C69" s="402"/>
      <c r="D69" s="402"/>
      <c r="E69" s="402"/>
      <c r="F69" s="402"/>
      <c r="G69" s="402"/>
    </row>
    <row r="70" spans="2:7" ht="29.1" customHeight="1" thickBot="1" x14ac:dyDescent="0.25">
      <c r="B70" s="403"/>
      <c r="C70" s="403"/>
      <c r="D70" s="77"/>
      <c r="E70" s="326"/>
      <c r="F70" s="77"/>
      <c r="G70" s="77" t="s">
        <v>202</v>
      </c>
    </row>
    <row r="71" spans="2:7" ht="45.75" customHeight="1" thickBot="1" x14ac:dyDescent="0.25">
      <c r="B71" s="78" t="s">
        <v>0</v>
      </c>
      <c r="C71" s="79" t="s">
        <v>291</v>
      </c>
      <c r="D71" s="79" t="s">
        <v>272</v>
      </c>
      <c r="E71" s="79" t="s">
        <v>273</v>
      </c>
      <c r="F71" s="79" t="s">
        <v>264</v>
      </c>
      <c r="G71" s="79" t="s">
        <v>276</v>
      </c>
    </row>
    <row r="72" spans="2:7" ht="14.85" customHeight="1" x14ac:dyDescent="0.25">
      <c r="B72" s="106" t="s">
        <v>203</v>
      </c>
      <c r="C72" s="271">
        <f t="shared" ref="C72" si="2">SUM(C76-C73-C74)</f>
        <v>1415327</v>
      </c>
      <c r="D72" s="271">
        <f>SUM(D76-D73-D74)</f>
        <v>1444010</v>
      </c>
      <c r="E72" s="96">
        <f>SUM(E76-E73-E74)</f>
        <v>1568487</v>
      </c>
      <c r="F72" s="96">
        <f t="shared" ref="F72:G72" si="3">SUM(F76-F73-F74)</f>
        <v>1568487</v>
      </c>
      <c r="G72" s="96">
        <f t="shared" si="3"/>
        <v>1568487</v>
      </c>
    </row>
    <row r="73" spans="2:7" ht="14.85" customHeight="1" x14ac:dyDescent="0.25">
      <c r="B73" s="106" t="s">
        <v>204</v>
      </c>
      <c r="C73" s="271">
        <f>SUM(C90+C96+C101)</f>
        <v>460052</v>
      </c>
      <c r="D73" s="271">
        <f>SUM(D90+D96+D101+D84)</f>
        <v>616395</v>
      </c>
      <c r="E73" s="96">
        <f>SUM(E90+E96+E101+E84)</f>
        <v>488720</v>
      </c>
      <c r="F73" s="96">
        <f t="shared" ref="F73:G73" si="4">SUM(F90+F96+F101+F84)</f>
        <v>488720</v>
      </c>
      <c r="G73" s="96">
        <f t="shared" si="4"/>
        <v>488720</v>
      </c>
    </row>
    <row r="74" spans="2:7" ht="14.85" customHeight="1" x14ac:dyDescent="0.25">
      <c r="B74" s="106" t="s">
        <v>192</v>
      </c>
      <c r="C74" s="271">
        <v>0</v>
      </c>
      <c r="D74" s="271">
        <v>0</v>
      </c>
      <c r="E74" s="96">
        <v>0</v>
      </c>
      <c r="F74" s="96">
        <v>0</v>
      </c>
      <c r="G74" s="96">
        <v>0</v>
      </c>
    </row>
    <row r="75" spans="2:7" ht="14.85" customHeight="1" x14ac:dyDescent="0.25">
      <c r="B75" s="106" t="s">
        <v>205</v>
      </c>
      <c r="C75" s="271">
        <v>0</v>
      </c>
      <c r="D75" s="271">
        <v>13452</v>
      </c>
      <c r="E75" s="96">
        <v>0</v>
      </c>
      <c r="F75" s="96">
        <v>0</v>
      </c>
      <c r="G75" s="96">
        <v>0</v>
      </c>
    </row>
    <row r="76" spans="2:7" ht="14.85" customHeight="1" x14ac:dyDescent="0.2">
      <c r="B76" s="107" t="s">
        <v>206</v>
      </c>
      <c r="C76" s="281">
        <f t="shared" ref="C76" si="5">SUM(C82+C87)</f>
        <v>1875379</v>
      </c>
      <c r="D76" s="281">
        <f>SUM(D82+D87)</f>
        <v>2060405</v>
      </c>
      <c r="E76" s="108">
        <f t="shared" ref="E76:G76" si="6">SUM(E82+E87)</f>
        <v>2057207</v>
      </c>
      <c r="F76" s="108">
        <f t="shared" si="6"/>
        <v>2057207</v>
      </c>
      <c r="G76" s="108">
        <f t="shared" si="6"/>
        <v>2057207</v>
      </c>
    </row>
    <row r="77" spans="2:7" ht="14.85" customHeight="1" x14ac:dyDescent="0.2">
      <c r="B77" s="109" t="s">
        <v>207</v>
      </c>
      <c r="C77" s="281">
        <f t="shared" ref="C77:D77" si="7">SUM(C83+C91+C97+C102+C105)</f>
        <v>1085838</v>
      </c>
      <c r="D77" s="281">
        <f t="shared" si="7"/>
        <v>1179412</v>
      </c>
      <c r="E77" s="108">
        <f t="shared" ref="E77:G77" si="8">SUM(E83+E91+E97+E102+E105)</f>
        <v>1181341</v>
      </c>
      <c r="F77" s="108">
        <f t="shared" si="8"/>
        <v>1181341</v>
      </c>
      <c r="G77" s="108">
        <f t="shared" si="8"/>
        <v>1181341</v>
      </c>
    </row>
    <row r="78" spans="2:7" ht="14.85" customHeight="1" x14ac:dyDescent="0.2">
      <c r="B78" s="107" t="s">
        <v>236</v>
      </c>
      <c r="C78" s="272">
        <f t="shared" ref="C78:G78" si="9">SUM(C86+C93+C98+C103+C106)</f>
        <v>447369</v>
      </c>
      <c r="D78" s="272">
        <f>SUM(D86+D93+D98+D103+D106)</f>
        <v>566444</v>
      </c>
      <c r="E78" s="98">
        <f t="shared" ref="E78" si="10">SUM(E86+E93+E98+E103+E106)</f>
        <v>447370</v>
      </c>
      <c r="F78" s="98">
        <f t="shared" si="9"/>
        <v>447370</v>
      </c>
      <c r="G78" s="98">
        <f t="shared" si="9"/>
        <v>447370</v>
      </c>
    </row>
    <row r="79" spans="2:7" ht="14.85" customHeight="1" x14ac:dyDescent="0.2">
      <c r="B79" s="109" t="s">
        <v>208</v>
      </c>
      <c r="C79" s="281">
        <v>80000</v>
      </c>
      <c r="D79" s="281">
        <v>193000</v>
      </c>
      <c r="E79" s="108">
        <v>80000</v>
      </c>
      <c r="F79" s="108">
        <v>80000</v>
      </c>
      <c r="G79" s="108">
        <v>80000</v>
      </c>
    </row>
    <row r="80" spans="2:7" ht="14.85" customHeight="1" x14ac:dyDescent="0.2">
      <c r="B80" s="109"/>
      <c r="C80" s="281"/>
      <c r="D80" s="281"/>
      <c r="E80" s="108"/>
      <c r="F80" s="108"/>
      <c r="G80" s="108"/>
    </row>
    <row r="81" spans="2:7" ht="14.85" customHeight="1" x14ac:dyDescent="0.2">
      <c r="B81" s="110" t="s">
        <v>225</v>
      </c>
      <c r="C81" s="272"/>
      <c r="D81" s="272"/>
      <c r="E81" s="98"/>
      <c r="F81" s="98"/>
      <c r="G81" s="98"/>
    </row>
    <row r="82" spans="2:7" ht="14.85" customHeight="1" x14ac:dyDescent="0.25">
      <c r="B82" s="107" t="s">
        <v>209</v>
      </c>
      <c r="C82" s="270">
        <v>215831</v>
      </c>
      <c r="D82" s="270">
        <v>236171</v>
      </c>
      <c r="E82" s="321">
        <v>234740</v>
      </c>
      <c r="F82" s="321">
        <v>234740</v>
      </c>
      <c r="G82" s="321">
        <v>234740</v>
      </c>
    </row>
    <row r="83" spans="2:7" ht="14.85" customHeight="1" x14ac:dyDescent="0.2">
      <c r="B83" s="109" t="s">
        <v>195</v>
      </c>
      <c r="C83" s="272">
        <v>118274</v>
      </c>
      <c r="D83" s="272">
        <v>123957</v>
      </c>
      <c r="E83" s="322">
        <v>126662</v>
      </c>
      <c r="F83" s="322">
        <v>126662</v>
      </c>
      <c r="G83" s="322">
        <v>126662</v>
      </c>
    </row>
    <row r="84" spans="2:7" ht="14.85" customHeight="1" x14ac:dyDescent="0.2">
      <c r="B84" s="107" t="s">
        <v>216</v>
      </c>
      <c r="C84" s="272">
        <v>0</v>
      </c>
      <c r="D84" s="272">
        <v>0</v>
      </c>
      <c r="E84" s="322">
        <v>0</v>
      </c>
      <c r="F84" s="322">
        <v>0</v>
      </c>
      <c r="G84" s="322">
        <v>0</v>
      </c>
    </row>
    <row r="85" spans="2:7" ht="14.85" customHeight="1" x14ac:dyDescent="0.2">
      <c r="B85" s="109" t="s">
        <v>210</v>
      </c>
      <c r="C85" s="272">
        <v>0</v>
      </c>
      <c r="D85" s="272">
        <v>0</v>
      </c>
      <c r="E85" s="322">
        <v>25000</v>
      </c>
      <c r="F85" s="322">
        <v>25000</v>
      </c>
      <c r="G85" s="322">
        <v>25000</v>
      </c>
    </row>
    <row r="86" spans="2:7" ht="14.85" customHeight="1" x14ac:dyDescent="0.2">
      <c r="B86" s="107" t="s">
        <v>237</v>
      </c>
      <c r="C86" s="272">
        <v>11449</v>
      </c>
      <c r="D86" s="272">
        <v>11449</v>
      </c>
      <c r="E86" s="322">
        <v>11450</v>
      </c>
      <c r="F86" s="322">
        <v>11450</v>
      </c>
      <c r="G86" s="322">
        <v>11450</v>
      </c>
    </row>
    <row r="87" spans="2:7" ht="14.85" customHeight="1" x14ac:dyDescent="0.2">
      <c r="B87" s="111" t="s">
        <v>211</v>
      </c>
      <c r="C87" s="282">
        <f t="shared" ref="C87:G87" si="11">SUM(C89+C95+C100+C104)</f>
        <v>1659548</v>
      </c>
      <c r="D87" s="282">
        <f t="shared" si="11"/>
        <v>1824234</v>
      </c>
      <c r="E87" s="112">
        <f>SUM(E89+E95+E100+E104)</f>
        <v>1822467</v>
      </c>
      <c r="F87" s="112">
        <f t="shared" si="11"/>
        <v>1822467</v>
      </c>
      <c r="G87" s="112">
        <f t="shared" si="11"/>
        <v>1822467</v>
      </c>
    </row>
    <row r="88" spans="2:7" ht="14.85" customHeight="1" x14ac:dyDescent="0.2">
      <c r="B88" s="110" t="s">
        <v>212</v>
      </c>
      <c r="C88" s="272"/>
      <c r="D88" s="272"/>
      <c r="E88" s="98"/>
      <c r="F88" s="98"/>
      <c r="G88" s="98"/>
    </row>
    <row r="89" spans="2:7" ht="14.85" customHeight="1" x14ac:dyDescent="0.25">
      <c r="B89" s="107" t="s">
        <v>209</v>
      </c>
      <c r="C89" s="270">
        <v>841344</v>
      </c>
      <c r="D89" s="270">
        <v>936799</v>
      </c>
      <c r="E89" s="321">
        <v>928477</v>
      </c>
      <c r="F89" s="321">
        <v>928477</v>
      </c>
      <c r="G89" s="321">
        <v>928477</v>
      </c>
    </row>
    <row r="90" spans="2:7" ht="14.85" customHeight="1" x14ac:dyDescent="0.2">
      <c r="B90" s="107" t="s">
        <v>213</v>
      </c>
      <c r="C90" s="272">
        <v>347652</v>
      </c>
      <c r="D90" s="272">
        <v>366830</v>
      </c>
      <c r="E90" s="322">
        <v>354720</v>
      </c>
      <c r="F90" s="322">
        <v>354720</v>
      </c>
      <c r="G90" s="322">
        <v>354720</v>
      </c>
    </row>
    <row r="91" spans="2:7" ht="14.85" customHeight="1" x14ac:dyDescent="0.2">
      <c r="B91" s="109" t="s">
        <v>195</v>
      </c>
      <c r="C91" s="272">
        <v>433083</v>
      </c>
      <c r="D91" s="272">
        <v>475982</v>
      </c>
      <c r="E91" s="322">
        <v>471727</v>
      </c>
      <c r="F91" s="322">
        <v>471727</v>
      </c>
      <c r="G91" s="322">
        <v>471727</v>
      </c>
    </row>
    <row r="92" spans="2:7" ht="14.85" customHeight="1" x14ac:dyDescent="0.2">
      <c r="B92" s="109" t="s">
        <v>167</v>
      </c>
      <c r="C92" s="272">
        <v>0</v>
      </c>
      <c r="D92" s="272">
        <v>13452</v>
      </c>
      <c r="E92" s="322">
        <v>0</v>
      </c>
      <c r="F92" s="322">
        <v>0</v>
      </c>
      <c r="G92" s="322">
        <v>0</v>
      </c>
    </row>
    <row r="93" spans="2:7" ht="14.85" customHeight="1" x14ac:dyDescent="0.2">
      <c r="B93" s="107" t="s">
        <v>237</v>
      </c>
      <c r="C93" s="272">
        <v>279820</v>
      </c>
      <c r="D93" s="272">
        <v>284680</v>
      </c>
      <c r="E93" s="322">
        <v>279820</v>
      </c>
      <c r="F93" s="322">
        <v>279820</v>
      </c>
      <c r="G93" s="322">
        <v>279820</v>
      </c>
    </row>
    <row r="94" spans="2:7" ht="14.85" customHeight="1" x14ac:dyDescent="0.2">
      <c r="B94" s="110" t="s">
        <v>214</v>
      </c>
      <c r="C94" s="272"/>
      <c r="D94" s="272"/>
      <c r="E94" s="322"/>
      <c r="F94" s="322"/>
      <c r="G94" s="322"/>
    </row>
    <row r="95" spans="2:7" ht="14.85" customHeight="1" x14ac:dyDescent="0.25">
      <c r="B95" s="107" t="s">
        <v>215</v>
      </c>
      <c r="C95" s="270">
        <v>680267</v>
      </c>
      <c r="D95" s="270">
        <v>737033</v>
      </c>
      <c r="E95" s="321">
        <v>743245</v>
      </c>
      <c r="F95" s="321">
        <v>743245</v>
      </c>
      <c r="G95" s="321">
        <v>743245</v>
      </c>
    </row>
    <row r="96" spans="2:7" ht="14.85" customHeight="1" x14ac:dyDescent="0.2">
      <c r="B96" s="107" t="s">
        <v>216</v>
      </c>
      <c r="C96" s="272">
        <v>80000</v>
      </c>
      <c r="D96" s="272">
        <v>193000</v>
      </c>
      <c r="E96" s="322">
        <v>80000</v>
      </c>
      <c r="F96" s="322">
        <v>80000</v>
      </c>
      <c r="G96" s="322">
        <v>80000</v>
      </c>
    </row>
    <row r="97" spans="2:7" ht="14.85" customHeight="1" x14ac:dyDescent="0.2">
      <c r="B97" s="109" t="s">
        <v>195</v>
      </c>
      <c r="C97" s="272">
        <v>459767</v>
      </c>
      <c r="D97" s="272">
        <v>501833</v>
      </c>
      <c r="E97" s="322">
        <v>499932</v>
      </c>
      <c r="F97" s="322">
        <v>499932</v>
      </c>
      <c r="G97" s="322">
        <v>499932</v>
      </c>
    </row>
    <row r="98" spans="2:7" ht="14.85" customHeight="1" x14ac:dyDescent="0.2">
      <c r="B98" s="107" t="s">
        <v>237</v>
      </c>
      <c r="C98" s="272">
        <v>150000</v>
      </c>
      <c r="D98" s="272">
        <v>263000</v>
      </c>
      <c r="E98" s="322">
        <v>150000</v>
      </c>
      <c r="F98" s="322">
        <v>150000</v>
      </c>
      <c r="G98" s="322">
        <v>150000</v>
      </c>
    </row>
    <row r="99" spans="2:7" ht="14.85" customHeight="1" x14ac:dyDescent="0.2">
      <c r="B99" s="106" t="s">
        <v>217</v>
      </c>
      <c r="C99" s="272"/>
      <c r="D99" s="272"/>
      <c r="E99" s="322"/>
      <c r="F99" s="322"/>
      <c r="G99" s="322"/>
    </row>
    <row r="100" spans="2:7" ht="14.85" customHeight="1" x14ac:dyDescent="0.25">
      <c r="B100" s="107" t="s">
        <v>209</v>
      </c>
      <c r="C100" s="270">
        <v>97117</v>
      </c>
      <c r="D100" s="270">
        <v>107434</v>
      </c>
      <c r="E100" s="321">
        <v>106211</v>
      </c>
      <c r="F100" s="321">
        <v>106211</v>
      </c>
      <c r="G100" s="321">
        <v>106211</v>
      </c>
    </row>
    <row r="101" spans="2:7" ht="14.85" customHeight="1" x14ac:dyDescent="0.2">
      <c r="B101" s="107" t="s">
        <v>213</v>
      </c>
      <c r="C101" s="272">
        <v>32400</v>
      </c>
      <c r="D101" s="272">
        <v>56565</v>
      </c>
      <c r="E101" s="322">
        <v>54000</v>
      </c>
      <c r="F101" s="322">
        <v>54000</v>
      </c>
      <c r="G101" s="322">
        <v>54000</v>
      </c>
    </row>
    <row r="102" spans="2:7" ht="14.85" customHeight="1" x14ac:dyDescent="0.2">
      <c r="B102" s="109" t="s">
        <v>195</v>
      </c>
      <c r="C102" s="272">
        <v>49107</v>
      </c>
      <c r="D102" s="272">
        <v>50443</v>
      </c>
      <c r="E102" s="322">
        <v>54725</v>
      </c>
      <c r="F102" s="322">
        <v>54725</v>
      </c>
      <c r="G102" s="322">
        <v>54725</v>
      </c>
    </row>
    <row r="103" spans="2:7" ht="14.85" customHeight="1" x14ac:dyDescent="0.2">
      <c r="B103" s="107" t="s">
        <v>237</v>
      </c>
      <c r="C103" s="283">
        <v>5100</v>
      </c>
      <c r="D103" s="283">
        <v>6315</v>
      </c>
      <c r="E103" s="323">
        <v>5100</v>
      </c>
      <c r="F103" s="323">
        <v>5100</v>
      </c>
      <c r="G103" s="323">
        <v>5100</v>
      </c>
    </row>
    <row r="104" spans="2:7" s="83" customFormat="1" ht="14.85" customHeight="1" x14ac:dyDescent="0.25">
      <c r="B104" s="113" t="s">
        <v>218</v>
      </c>
      <c r="C104" s="284">
        <v>40820</v>
      </c>
      <c r="D104" s="284">
        <v>42968</v>
      </c>
      <c r="E104" s="324">
        <v>44534</v>
      </c>
      <c r="F104" s="324">
        <v>44534</v>
      </c>
      <c r="G104" s="324">
        <v>44534</v>
      </c>
    </row>
    <row r="105" spans="2:7" s="83" customFormat="1" ht="14.85" customHeight="1" x14ac:dyDescent="0.2">
      <c r="B105" s="114" t="s">
        <v>195</v>
      </c>
      <c r="C105" s="283">
        <v>25607</v>
      </c>
      <c r="D105" s="283">
        <v>27197</v>
      </c>
      <c r="E105" s="323">
        <v>28295</v>
      </c>
      <c r="F105" s="323">
        <v>28295</v>
      </c>
      <c r="G105" s="323">
        <v>28295</v>
      </c>
    </row>
    <row r="106" spans="2:7" ht="14.85" customHeight="1" thickBot="1" x14ac:dyDescent="0.25">
      <c r="B106" s="89" t="s">
        <v>237</v>
      </c>
      <c r="C106" s="285">
        <v>1000</v>
      </c>
      <c r="D106" s="285">
        <v>1000</v>
      </c>
      <c r="E106" s="325">
        <v>1000</v>
      </c>
      <c r="F106" s="325">
        <v>1000</v>
      </c>
      <c r="G106" s="325">
        <v>1000</v>
      </c>
    </row>
    <row r="107" spans="2:7" ht="17.45" customHeight="1" x14ac:dyDescent="0.2">
      <c r="B107" s="105"/>
      <c r="C107" s="99"/>
      <c r="D107" s="99"/>
      <c r="E107" s="99"/>
      <c r="F107" s="99"/>
      <c r="G107" s="99"/>
    </row>
  </sheetData>
  <sheetProtection sheet="1" objects="1" scenarios="1"/>
  <mergeCells count="12">
    <mergeCell ref="B70:C70"/>
    <mergeCell ref="B3:G3"/>
    <mergeCell ref="B4:G4"/>
    <mergeCell ref="B5:G5"/>
    <mergeCell ref="B6:G6"/>
    <mergeCell ref="B9:C9"/>
    <mergeCell ref="B37:G37"/>
    <mergeCell ref="B38:G38"/>
    <mergeCell ref="B39:G39"/>
    <mergeCell ref="B67:G67"/>
    <mergeCell ref="B68:G68"/>
    <mergeCell ref="B69:G69"/>
  </mergeCells>
  <pageMargins left="0.39370078740157483" right="0.39370078740157483" top="0.19685039370078741" bottom="0.19685039370078741" header="0.51181102362204722" footer="0.51181102362204722"/>
  <pageSetup paperSize="9" scale="90" orientation="landscape" r:id="rId1"/>
  <headerFooter alignWithMargins="0"/>
  <rowBreaks count="2" manualBreakCount="2">
    <brk id="35" max="16383" man="1"/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8"/>
  <sheetViews>
    <sheetView topLeftCell="A342" workbookViewId="0">
      <selection activeCell="E380" sqref="E380"/>
    </sheetView>
  </sheetViews>
  <sheetFormatPr defaultRowHeight="15" x14ac:dyDescent="0.25"/>
  <cols>
    <col min="1" max="1" width="45.28515625" customWidth="1"/>
    <col min="2" max="6" width="16.7109375" customWidth="1"/>
    <col min="7" max="7" width="10.85546875" customWidth="1"/>
    <col min="257" max="257" width="40.7109375" customWidth="1"/>
    <col min="258" max="258" width="22.7109375" customWidth="1"/>
    <col min="259" max="259" width="22.28515625" customWidth="1"/>
    <col min="260" max="260" width="13.42578125" customWidth="1"/>
    <col min="261" max="261" width="14.85546875" customWidth="1"/>
    <col min="262" max="262" width="15.42578125" customWidth="1"/>
    <col min="513" max="513" width="40.7109375" customWidth="1"/>
    <col min="514" max="514" width="22.7109375" customWidth="1"/>
    <col min="515" max="515" width="22.28515625" customWidth="1"/>
    <col min="516" max="516" width="13.42578125" customWidth="1"/>
    <col min="517" max="517" width="14.85546875" customWidth="1"/>
    <col min="518" max="518" width="15.42578125" customWidth="1"/>
    <col min="769" max="769" width="40.7109375" customWidth="1"/>
    <col min="770" max="770" width="22.7109375" customWidth="1"/>
    <col min="771" max="771" width="22.28515625" customWidth="1"/>
    <col min="772" max="772" width="13.42578125" customWidth="1"/>
    <col min="773" max="773" width="14.85546875" customWidth="1"/>
    <col min="774" max="774" width="15.42578125" customWidth="1"/>
    <col min="1025" max="1025" width="40.7109375" customWidth="1"/>
    <col min="1026" max="1026" width="22.7109375" customWidth="1"/>
    <col min="1027" max="1027" width="22.28515625" customWidth="1"/>
    <col min="1028" max="1028" width="13.42578125" customWidth="1"/>
    <col min="1029" max="1029" width="14.85546875" customWidth="1"/>
    <col min="1030" max="1030" width="15.42578125" customWidth="1"/>
    <col min="1281" max="1281" width="40.7109375" customWidth="1"/>
    <col min="1282" max="1282" width="22.7109375" customWidth="1"/>
    <col min="1283" max="1283" width="22.28515625" customWidth="1"/>
    <col min="1284" max="1284" width="13.42578125" customWidth="1"/>
    <col min="1285" max="1285" width="14.85546875" customWidth="1"/>
    <col min="1286" max="1286" width="15.42578125" customWidth="1"/>
    <col min="1537" max="1537" width="40.7109375" customWidth="1"/>
    <col min="1538" max="1538" width="22.7109375" customWidth="1"/>
    <col min="1539" max="1539" width="22.28515625" customWidth="1"/>
    <col min="1540" max="1540" width="13.42578125" customWidth="1"/>
    <col min="1541" max="1541" width="14.85546875" customWidth="1"/>
    <col min="1542" max="1542" width="15.42578125" customWidth="1"/>
    <col min="1793" max="1793" width="40.7109375" customWidth="1"/>
    <col min="1794" max="1794" width="22.7109375" customWidth="1"/>
    <col min="1795" max="1795" width="22.28515625" customWidth="1"/>
    <col min="1796" max="1796" width="13.42578125" customWidth="1"/>
    <col min="1797" max="1797" width="14.85546875" customWidth="1"/>
    <col min="1798" max="1798" width="15.42578125" customWidth="1"/>
    <col min="2049" max="2049" width="40.7109375" customWidth="1"/>
    <col min="2050" max="2050" width="22.7109375" customWidth="1"/>
    <col min="2051" max="2051" width="22.28515625" customWidth="1"/>
    <col min="2052" max="2052" width="13.42578125" customWidth="1"/>
    <col min="2053" max="2053" width="14.85546875" customWidth="1"/>
    <col min="2054" max="2054" width="15.42578125" customWidth="1"/>
    <col min="2305" max="2305" width="40.7109375" customWidth="1"/>
    <col min="2306" max="2306" width="22.7109375" customWidth="1"/>
    <col min="2307" max="2307" width="22.28515625" customWidth="1"/>
    <col min="2308" max="2308" width="13.42578125" customWidth="1"/>
    <col min="2309" max="2309" width="14.85546875" customWidth="1"/>
    <col min="2310" max="2310" width="15.42578125" customWidth="1"/>
    <col min="2561" max="2561" width="40.7109375" customWidth="1"/>
    <col min="2562" max="2562" width="22.7109375" customWidth="1"/>
    <col min="2563" max="2563" width="22.28515625" customWidth="1"/>
    <col min="2564" max="2564" width="13.42578125" customWidth="1"/>
    <col min="2565" max="2565" width="14.85546875" customWidth="1"/>
    <col min="2566" max="2566" width="15.42578125" customWidth="1"/>
    <col min="2817" max="2817" width="40.7109375" customWidth="1"/>
    <col min="2818" max="2818" width="22.7109375" customWidth="1"/>
    <col min="2819" max="2819" width="22.28515625" customWidth="1"/>
    <col min="2820" max="2820" width="13.42578125" customWidth="1"/>
    <col min="2821" max="2821" width="14.85546875" customWidth="1"/>
    <col min="2822" max="2822" width="15.42578125" customWidth="1"/>
    <col min="3073" max="3073" width="40.7109375" customWidth="1"/>
    <col min="3074" max="3074" width="22.7109375" customWidth="1"/>
    <col min="3075" max="3075" width="22.28515625" customWidth="1"/>
    <col min="3076" max="3076" width="13.42578125" customWidth="1"/>
    <col min="3077" max="3077" width="14.85546875" customWidth="1"/>
    <col min="3078" max="3078" width="15.42578125" customWidth="1"/>
    <col min="3329" max="3329" width="40.7109375" customWidth="1"/>
    <col min="3330" max="3330" width="22.7109375" customWidth="1"/>
    <col min="3331" max="3331" width="22.28515625" customWidth="1"/>
    <col min="3332" max="3332" width="13.42578125" customWidth="1"/>
    <col min="3333" max="3333" width="14.85546875" customWidth="1"/>
    <col min="3334" max="3334" width="15.42578125" customWidth="1"/>
    <col min="3585" max="3585" width="40.7109375" customWidth="1"/>
    <col min="3586" max="3586" width="22.7109375" customWidth="1"/>
    <col min="3587" max="3587" width="22.28515625" customWidth="1"/>
    <col min="3588" max="3588" width="13.42578125" customWidth="1"/>
    <col min="3589" max="3589" width="14.85546875" customWidth="1"/>
    <col min="3590" max="3590" width="15.42578125" customWidth="1"/>
    <col min="3841" max="3841" width="40.7109375" customWidth="1"/>
    <col min="3842" max="3842" width="22.7109375" customWidth="1"/>
    <col min="3843" max="3843" width="22.28515625" customWidth="1"/>
    <col min="3844" max="3844" width="13.42578125" customWidth="1"/>
    <col min="3845" max="3845" width="14.85546875" customWidth="1"/>
    <col min="3846" max="3846" width="15.42578125" customWidth="1"/>
    <col min="4097" max="4097" width="40.7109375" customWidth="1"/>
    <col min="4098" max="4098" width="22.7109375" customWidth="1"/>
    <col min="4099" max="4099" width="22.28515625" customWidth="1"/>
    <col min="4100" max="4100" width="13.42578125" customWidth="1"/>
    <col min="4101" max="4101" width="14.85546875" customWidth="1"/>
    <col min="4102" max="4102" width="15.42578125" customWidth="1"/>
    <col min="4353" max="4353" width="40.7109375" customWidth="1"/>
    <col min="4354" max="4354" width="22.7109375" customWidth="1"/>
    <col min="4355" max="4355" width="22.28515625" customWidth="1"/>
    <col min="4356" max="4356" width="13.42578125" customWidth="1"/>
    <col min="4357" max="4357" width="14.85546875" customWidth="1"/>
    <col min="4358" max="4358" width="15.42578125" customWidth="1"/>
    <col min="4609" max="4609" width="40.7109375" customWidth="1"/>
    <col min="4610" max="4610" width="22.7109375" customWidth="1"/>
    <col min="4611" max="4611" width="22.28515625" customWidth="1"/>
    <col min="4612" max="4612" width="13.42578125" customWidth="1"/>
    <col min="4613" max="4613" width="14.85546875" customWidth="1"/>
    <col min="4614" max="4614" width="15.42578125" customWidth="1"/>
    <col min="4865" max="4865" width="40.7109375" customWidth="1"/>
    <col min="4866" max="4866" width="22.7109375" customWidth="1"/>
    <col min="4867" max="4867" width="22.28515625" customWidth="1"/>
    <col min="4868" max="4868" width="13.42578125" customWidth="1"/>
    <col min="4869" max="4869" width="14.85546875" customWidth="1"/>
    <col min="4870" max="4870" width="15.42578125" customWidth="1"/>
    <col min="5121" max="5121" width="40.7109375" customWidth="1"/>
    <col min="5122" max="5122" width="22.7109375" customWidth="1"/>
    <col min="5123" max="5123" width="22.28515625" customWidth="1"/>
    <col min="5124" max="5124" width="13.42578125" customWidth="1"/>
    <col min="5125" max="5125" width="14.85546875" customWidth="1"/>
    <col min="5126" max="5126" width="15.42578125" customWidth="1"/>
    <col min="5377" max="5377" width="40.7109375" customWidth="1"/>
    <col min="5378" max="5378" width="22.7109375" customWidth="1"/>
    <col min="5379" max="5379" width="22.28515625" customWidth="1"/>
    <col min="5380" max="5380" width="13.42578125" customWidth="1"/>
    <col min="5381" max="5381" width="14.85546875" customWidth="1"/>
    <col min="5382" max="5382" width="15.42578125" customWidth="1"/>
    <col min="5633" max="5633" width="40.7109375" customWidth="1"/>
    <col min="5634" max="5634" width="22.7109375" customWidth="1"/>
    <col min="5635" max="5635" width="22.28515625" customWidth="1"/>
    <col min="5636" max="5636" width="13.42578125" customWidth="1"/>
    <col min="5637" max="5637" width="14.85546875" customWidth="1"/>
    <col min="5638" max="5638" width="15.42578125" customWidth="1"/>
    <col min="5889" max="5889" width="40.7109375" customWidth="1"/>
    <col min="5890" max="5890" width="22.7109375" customWidth="1"/>
    <col min="5891" max="5891" width="22.28515625" customWidth="1"/>
    <col min="5892" max="5892" width="13.42578125" customWidth="1"/>
    <col min="5893" max="5893" width="14.85546875" customWidth="1"/>
    <col min="5894" max="5894" width="15.42578125" customWidth="1"/>
    <col min="6145" max="6145" width="40.7109375" customWidth="1"/>
    <col min="6146" max="6146" width="22.7109375" customWidth="1"/>
    <col min="6147" max="6147" width="22.28515625" customWidth="1"/>
    <col min="6148" max="6148" width="13.42578125" customWidth="1"/>
    <col min="6149" max="6149" width="14.85546875" customWidth="1"/>
    <col min="6150" max="6150" width="15.42578125" customWidth="1"/>
    <col min="6401" max="6401" width="40.7109375" customWidth="1"/>
    <col min="6402" max="6402" width="22.7109375" customWidth="1"/>
    <col min="6403" max="6403" width="22.28515625" customWidth="1"/>
    <col min="6404" max="6404" width="13.42578125" customWidth="1"/>
    <col min="6405" max="6405" width="14.85546875" customWidth="1"/>
    <col min="6406" max="6406" width="15.42578125" customWidth="1"/>
    <col min="6657" max="6657" width="40.7109375" customWidth="1"/>
    <col min="6658" max="6658" width="22.7109375" customWidth="1"/>
    <col min="6659" max="6659" width="22.28515625" customWidth="1"/>
    <col min="6660" max="6660" width="13.42578125" customWidth="1"/>
    <col min="6661" max="6661" width="14.85546875" customWidth="1"/>
    <col min="6662" max="6662" width="15.42578125" customWidth="1"/>
    <col min="6913" max="6913" width="40.7109375" customWidth="1"/>
    <col min="6914" max="6914" width="22.7109375" customWidth="1"/>
    <col min="6915" max="6915" width="22.28515625" customWidth="1"/>
    <col min="6916" max="6916" width="13.42578125" customWidth="1"/>
    <col min="6917" max="6917" width="14.85546875" customWidth="1"/>
    <col min="6918" max="6918" width="15.42578125" customWidth="1"/>
    <col min="7169" max="7169" width="40.7109375" customWidth="1"/>
    <col min="7170" max="7170" width="22.7109375" customWidth="1"/>
    <col min="7171" max="7171" width="22.28515625" customWidth="1"/>
    <col min="7172" max="7172" width="13.42578125" customWidth="1"/>
    <col min="7173" max="7173" width="14.85546875" customWidth="1"/>
    <col min="7174" max="7174" width="15.42578125" customWidth="1"/>
    <col min="7425" max="7425" width="40.7109375" customWidth="1"/>
    <col min="7426" max="7426" width="22.7109375" customWidth="1"/>
    <col min="7427" max="7427" width="22.28515625" customWidth="1"/>
    <col min="7428" max="7428" width="13.42578125" customWidth="1"/>
    <col min="7429" max="7429" width="14.85546875" customWidth="1"/>
    <col min="7430" max="7430" width="15.42578125" customWidth="1"/>
    <col min="7681" max="7681" width="40.7109375" customWidth="1"/>
    <col min="7682" max="7682" width="22.7109375" customWidth="1"/>
    <col min="7683" max="7683" width="22.28515625" customWidth="1"/>
    <col min="7684" max="7684" width="13.42578125" customWidth="1"/>
    <col min="7685" max="7685" width="14.85546875" customWidth="1"/>
    <col min="7686" max="7686" width="15.42578125" customWidth="1"/>
    <col min="7937" max="7937" width="40.7109375" customWidth="1"/>
    <col min="7938" max="7938" width="22.7109375" customWidth="1"/>
    <col min="7939" max="7939" width="22.28515625" customWidth="1"/>
    <col min="7940" max="7940" width="13.42578125" customWidth="1"/>
    <col min="7941" max="7941" width="14.85546875" customWidth="1"/>
    <col min="7942" max="7942" width="15.42578125" customWidth="1"/>
    <col min="8193" max="8193" width="40.7109375" customWidth="1"/>
    <col min="8194" max="8194" width="22.7109375" customWidth="1"/>
    <col min="8195" max="8195" width="22.28515625" customWidth="1"/>
    <col min="8196" max="8196" width="13.42578125" customWidth="1"/>
    <col min="8197" max="8197" width="14.85546875" customWidth="1"/>
    <col min="8198" max="8198" width="15.42578125" customWidth="1"/>
    <col min="8449" max="8449" width="40.7109375" customWidth="1"/>
    <col min="8450" max="8450" width="22.7109375" customWidth="1"/>
    <col min="8451" max="8451" width="22.28515625" customWidth="1"/>
    <col min="8452" max="8452" width="13.42578125" customWidth="1"/>
    <col min="8453" max="8453" width="14.85546875" customWidth="1"/>
    <col min="8454" max="8454" width="15.42578125" customWidth="1"/>
    <col min="8705" max="8705" width="40.7109375" customWidth="1"/>
    <col min="8706" max="8706" width="22.7109375" customWidth="1"/>
    <col min="8707" max="8707" width="22.28515625" customWidth="1"/>
    <col min="8708" max="8708" width="13.42578125" customWidth="1"/>
    <col min="8709" max="8709" width="14.85546875" customWidth="1"/>
    <col min="8710" max="8710" width="15.42578125" customWidth="1"/>
    <col min="8961" max="8961" width="40.7109375" customWidth="1"/>
    <col min="8962" max="8962" width="22.7109375" customWidth="1"/>
    <col min="8963" max="8963" width="22.28515625" customWidth="1"/>
    <col min="8964" max="8964" width="13.42578125" customWidth="1"/>
    <col min="8965" max="8965" width="14.85546875" customWidth="1"/>
    <col min="8966" max="8966" width="15.42578125" customWidth="1"/>
    <col min="9217" max="9217" width="40.7109375" customWidth="1"/>
    <col min="9218" max="9218" width="22.7109375" customWidth="1"/>
    <col min="9219" max="9219" width="22.28515625" customWidth="1"/>
    <col min="9220" max="9220" width="13.42578125" customWidth="1"/>
    <col min="9221" max="9221" width="14.85546875" customWidth="1"/>
    <col min="9222" max="9222" width="15.42578125" customWidth="1"/>
    <col min="9473" max="9473" width="40.7109375" customWidth="1"/>
    <col min="9474" max="9474" width="22.7109375" customWidth="1"/>
    <col min="9475" max="9475" width="22.28515625" customWidth="1"/>
    <col min="9476" max="9476" width="13.42578125" customWidth="1"/>
    <col min="9477" max="9477" width="14.85546875" customWidth="1"/>
    <col min="9478" max="9478" width="15.42578125" customWidth="1"/>
    <col min="9729" max="9729" width="40.7109375" customWidth="1"/>
    <col min="9730" max="9730" width="22.7109375" customWidth="1"/>
    <col min="9731" max="9731" width="22.28515625" customWidth="1"/>
    <col min="9732" max="9732" width="13.42578125" customWidth="1"/>
    <col min="9733" max="9733" width="14.85546875" customWidth="1"/>
    <col min="9734" max="9734" width="15.42578125" customWidth="1"/>
    <col min="9985" max="9985" width="40.7109375" customWidth="1"/>
    <col min="9986" max="9986" width="22.7109375" customWidth="1"/>
    <col min="9987" max="9987" width="22.28515625" customWidth="1"/>
    <col min="9988" max="9988" width="13.42578125" customWidth="1"/>
    <col min="9989" max="9989" width="14.85546875" customWidth="1"/>
    <col min="9990" max="9990" width="15.42578125" customWidth="1"/>
    <col min="10241" max="10241" width="40.7109375" customWidth="1"/>
    <col min="10242" max="10242" width="22.7109375" customWidth="1"/>
    <col min="10243" max="10243" width="22.28515625" customWidth="1"/>
    <col min="10244" max="10244" width="13.42578125" customWidth="1"/>
    <col min="10245" max="10245" width="14.85546875" customWidth="1"/>
    <col min="10246" max="10246" width="15.42578125" customWidth="1"/>
    <col min="10497" max="10497" width="40.7109375" customWidth="1"/>
    <col min="10498" max="10498" width="22.7109375" customWidth="1"/>
    <col min="10499" max="10499" width="22.28515625" customWidth="1"/>
    <col min="10500" max="10500" width="13.42578125" customWidth="1"/>
    <col min="10501" max="10501" width="14.85546875" customWidth="1"/>
    <col min="10502" max="10502" width="15.42578125" customWidth="1"/>
    <col min="10753" max="10753" width="40.7109375" customWidth="1"/>
    <col min="10754" max="10754" width="22.7109375" customWidth="1"/>
    <col min="10755" max="10755" width="22.28515625" customWidth="1"/>
    <col min="10756" max="10756" width="13.42578125" customWidth="1"/>
    <col min="10757" max="10757" width="14.85546875" customWidth="1"/>
    <col min="10758" max="10758" width="15.42578125" customWidth="1"/>
    <col min="11009" max="11009" width="40.7109375" customWidth="1"/>
    <col min="11010" max="11010" width="22.7109375" customWidth="1"/>
    <col min="11011" max="11011" width="22.28515625" customWidth="1"/>
    <col min="11012" max="11012" width="13.42578125" customWidth="1"/>
    <col min="11013" max="11013" width="14.85546875" customWidth="1"/>
    <col min="11014" max="11014" width="15.42578125" customWidth="1"/>
    <col min="11265" max="11265" width="40.7109375" customWidth="1"/>
    <col min="11266" max="11266" width="22.7109375" customWidth="1"/>
    <col min="11267" max="11267" width="22.28515625" customWidth="1"/>
    <col min="11268" max="11268" width="13.42578125" customWidth="1"/>
    <col min="11269" max="11269" width="14.85546875" customWidth="1"/>
    <col min="11270" max="11270" width="15.42578125" customWidth="1"/>
    <col min="11521" max="11521" width="40.7109375" customWidth="1"/>
    <col min="11522" max="11522" width="22.7109375" customWidth="1"/>
    <col min="11523" max="11523" width="22.28515625" customWidth="1"/>
    <col min="11524" max="11524" width="13.42578125" customWidth="1"/>
    <col min="11525" max="11525" width="14.85546875" customWidth="1"/>
    <col min="11526" max="11526" width="15.42578125" customWidth="1"/>
    <col min="11777" max="11777" width="40.7109375" customWidth="1"/>
    <col min="11778" max="11778" width="22.7109375" customWidth="1"/>
    <col min="11779" max="11779" width="22.28515625" customWidth="1"/>
    <col min="11780" max="11780" width="13.42578125" customWidth="1"/>
    <col min="11781" max="11781" width="14.85546875" customWidth="1"/>
    <col min="11782" max="11782" width="15.42578125" customWidth="1"/>
    <col min="12033" max="12033" width="40.7109375" customWidth="1"/>
    <col min="12034" max="12034" width="22.7109375" customWidth="1"/>
    <col min="12035" max="12035" width="22.28515625" customWidth="1"/>
    <col min="12036" max="12036" width="13.42578125" customWidth="1"/>
    <col min="12037" max="12037" width="14.85546875" customWidth="1"/>
    <col min="12038" max="12038" width="15.42578125" customWidth="1"/>
    <col min="12289" max="12289" width="40.7109375" customWidth="1"/>
    <col min="12290" max="12290" width="22.7109375" customWidth="1"/>
    <col min="12291" max="12291" width="22.28515625" customWidth="1"/>
    <col min="12292" max="12292" width="13.42578125" customWidth="1"/>
    <col min="12293" max="12293" width="14.85546875" customWidth="1"/>
    <col min="12294" max="12294" width="15.42578125" customWidth="1"/>
    <col min="12545" max="12545" width="40.7109375" customWidth="1"/>
    <col min="12546" max="12546" width="22.7109375" customWidth="1"/>
    <col min="12547" max="12547" width="22.28515625" customWidth="1"/>
    <col min="12548" max="12548" width="13.42578125" customWidth="1"/>
    <col min="12549" max="12549" width="14.85546875" customWidth="1"/>
    <col min="12550" max="12550" width="15.42578125" customWidth="1"/>
    <col min="12801" max="12801" width="40.7109375" customWidth="1"/>
    <col min="12802" max="12802" width="22.7109375" customWidth="1"/>
    <col min="12803" max="12803" width="22.28515625" customWidth="1"/>
    <col min="12804" max="12804" width="13.42578125" customWidth="1"/>
    <col min="12805" max="12805" width="14.85546875" customWidth="1"/>
    <col min="12806" max="12806" width="15.42578125" customWidth="1"/>
    <col min="13057" max="13057" width="40.7109375" customWidth="1"/>
    <col min="13058" max="13058" width="22.7109375" customWidth="1"/>
    <col min="13059" max="13059" width="22.28515625" customWidth="1"/>
    <col min="13060" max="13060" width="13.42578125" customWidth="1"/>
    <col min="13061" max="13061" width="14.85546875" customWidth="1"/>
    <col min="13062" max="13062" width="15.42578125" customWidth="1"/>
    <col min="13313" max="13313" width="40.7109375" customWidth="1"/>
    <col min="13314" max="13314" width="22.7109375" customWidth="1"/>
    <col min="13315" max="13315" width="22.28515625" customWidth="1"/>
    <col min="13316" max="13316" width="13.42578125" customWidth="1"/>
    <col min="13317" max="13317" width="14.85546875" customWidth="1"/>
    <col min="13318" max="13318" width="15.42578125" customWidth="1"/>
    <col min="13569" max="13569" width="40.7109375" customWidth="1"/>
    <col min="13570" max="13570" width="22.7109375" customWidth="1"/>
    <col min="13571" max="13571" width="22.28515625" customWidth="1"/>
    <col min="13572" max="13572" width="13.42578125" customWidth="1"/>
    <col min="13573" max="13573" width="14.85546875" customWidth="1"/>
    <col min="13574" max="13574" width="15.42578125" customWidth="1"/>
    <col min="13825" max="13825" width="40.7109375" customWidth="1"/>
    <col min="13826" max="13826" width="22.7109375" customWidth="1"/>
    <col min="13827" max="13827" width="22.28515625" customWidth="1"/>
    <col min="13828" max="13828" width="13.42578125" customWidth="1"/>
    <col min="13829" max="13829" width="14.85546875" customWidth="1"/>
    <col min="13830" max="13830" width="15.42578125" customWidth="1"/>
    <col min="14081" max="14081" width="40.7109375" customWidth="1"/>
    <col min="14082" max="14082" width="22.7109375" customWidth="1"/>
    <col min="14083" max="14083" width="22.28515625" customWidth="1"/>
    <col min="14084" max="14084" width="13.42578125" customWidth="1"/>
    <col min="14085" max="14085" width="14.85546875" customWidth="1"/>
    <col min="14086" max="14086" width="15.42578125" customWidth="1"/>
    <col min="14337" max="14337" width="40.7109375" customWidth="1"/>
    <col min="14338" max="14338" width="22.7109375" customWidth="1"/>
    <col min="14339" max="14339" width="22.28515625" customWidth="1"/>
    <col min="14340" max="14340" width="13.42578125" customWidth="1"/>
    <col min="14341" max="14341" width="14.85546875" customWidth="1"/>
    <col min="14342" max="14342" width="15.42578125" customWidth="1"/>
    <col min="14593" max="14593" width="40.7109375" customWidth="1"/>
    <col min="14594" max="14594" width="22.7109375" customWidth="1"/>
    <col min="14595" max="14595" width="22.28515625" customWidth="1"/>
    <col min="14596" max="14596" width="13.42578125" customWidth="1"/>
    <col min="14597" max="14597" width="14.85546875" customWidth="1"/>
    <col min="14598" max="14598" width="15.42578125" customWidth="1"/>
    <col min="14849" max="14849" width="40.7109375" customWidth="1"/>
    <col min="14850" max="14850" width="22.7109375" customWidth="1"/>
    <col min="14851" max="14851" width="22.28515625" customWidth="1"/>
    <col min="14852" max="14852" width="13.42578125" customWidth="1"/>
    <col min="14853" max="14853" width="14.85546875" customWidth="1"/>
    <col min="14854" max="14854" width="15.42578125" customWidth="1"/>
    <col min="15105" max="15105" width="40.7109375" customWidth="1"/>
    <col min="15106" max="15106" width="22.7109375" customWidth="1"/>
    <col min="15107" max="15107" width="22.28515625" customWidth="1"/>
    <col min="15108" max="15108" width="13.42578125" customWidth="1"/>
    <col min="15109" max="15109" width="14.85546875" customWidth="1"/>
    <col min="15110" max="15110" width="15.42578125" customWidth="1"/>
    <col min="15361" max="15361" width="40.7109375" customWidth="1"/>
    <col min="15362" max="15362" width="22.7109375" customWidth="1"/>
    <col min="15363" max="15363" width="22.28515625" customWidth="1"/>
    <col min="15364" max="15364" width="13.42578125" customWidth="1"/>
    <col min="15365" max="15365" width="14.85546875" customWidth="1"/>
    <col min="15366" max="15366" width="15.42578125" customWidth="1"/>
    <col min="15617" max="15617" width="40.7109375" customWidth="1"/>
    <col min="15618" max="15618" width="22.7109375" customWidth="1"/>
    <col min="15619" max="15619" width="22.28515625" customWidth="1"/>
    <col min="15620" max="15620" width="13.42578125" customWidth="1"/>
    <col min="15621" max="15621" width="14.85546875" customWidth="1"/>
    <col min="15622" max="15622" width="15.42578125" customWidth="1"/>
    <col min="15873" max="15873" width="40.7109375" customWidth="1"/>
    <col min="15874" max="15874" width="22.7109375" customWidth="1"/>
    <col min="15875" max="15875" width="22.28515625" customWidth="1"/>
    <col min="15876" max="15876" width="13.42578125" customWidth="1"/>
    <col min="15877" max="15877" width="14.85546875" customWidth="1"/>
    <col min="15878" max="15878" width="15.42578125" customWidth="1"/>
    <col min="16129" max="16129" width="40.7109375" customWidth="1"/>
    <col min="16130" max="16130" width="22.7109375" customWidth="1"/>
    <col min="16131" max="16131" width="22.28515625" customWidth="1"/>
    <col min="16132" max="16132" width="13.42578125" customWidth="1"/>
    <col min="16133" max="16133" width="14.85546875" customWidth="1"/>
    <col min="16134" max="16134" width="15.42578125" customWidth="1"/>
  </cols>
  <sheetData>
    <row r="1" spans="1:6" ht="11.25" customHeight="1" x14ac:dyDescent="0.25"/>
    <row r="2" spans="1:6" ht="19.5" customHeight="1" x14ac:dyDescent="0.3">
      <c r="A2" s="410" t="s">
        <v>292</v>
      </c>
      <c r="B2" s="410"/>
      <c r="C2" s="410"/>
      <c r="D2" s="410"/>
      <c r="E2" s="410"/>
      <c r="F2" s="411" t="s">
        <v>293</v>
      </c>
    </row>
    <row r="3" spans="1:6" ht="14.25" customHeight="1" thickBot="1" x14ac:dyDescent="0.3">
      <c r="A3" s="412"/>
      <c r="F3" s="413" t="s">
        <v>294</v>
      </c>
    </row>
    <row r="4" spans="1:6" ht="16.5" customHeight="1" thickBot="1" x14ac:dyDescent="0.3">
      <c r="B4" s="414" t="s">
        <v>295</v>
      </c>
      <c r="C4" s="415"/>
      <c r="D4" s="415"/>
      <c r="E4" s="415"/>
      <c r="F4" s="416"/>
    </row>
    <row r="5" spans="1:6" ht="20.25" customHeight="1" x14ac:dyDescent="0.25">
      <c r="A5" s="417" t="s">
        <v>296</v>
      </c>
      <c r="B5" s="418" t="s">
        <v>297</v>
      </c>
      <c r="C5" s="419" t="s">
        <v>298</v>
      </c>
      <c r="D5" s="420" t="s">
        <v>299</v>
      </c>
      <c r="E5" s="420" t="s">
        <v>300</v>
      </c>
      <c r="F5" s="420" t="s">
        <v>301</v>
      </c>
    </row>
    <row r="6" spans="1:6" ht="17.25" customHeight="1" thickBot="1" x14ac:dyDescent="0.3">
      <c r="A6" s="421"/>
      <c r="B6" s="422">
        <v>2022</v>
      </c>
      <c r="C6" s="423">
        <v>2022</v>
      </c>
      <c r="D6" s="424">
        <v>2023</v>
      </c>
      <c r="E6" s="424">
        <v>2024</v>
      </c>
      <c r="F6" s="425">
        <v>2025</v>
      </c>
    </row>
    <row r="7" spans="1:6" ht="18.75" customHeight="1" x14ac:dyDescent="0.25">
      <c r="A7" s="426" t="s">
        <v>302</v>
      </c>
      <c r="B7" s="427">
        <f>SUM(B8:B12)</f>
        <v>249313</v>
      </c>
      <c r="C7" s="427">
        <f>SUM(C8:C12)</f>
        <v>257817</v>
      </c>
      <c r="D7" s="427">
        <f>SUM(D8:D12)</f>
        <v>258716</v>
      </c>
      <c r="E7" s="427">
        <f>SUM(E8:E12)</f>
        <v>258716</v>
      </c>
      <c r="F7" s="427">
        <f>SUM(F8:F12)</f>
        <v>258716</v>
      </c>
    </row>
    <row r="8" spans="1:6" ht="15" customHeight="1" x14ac:dyDescent="0.25">
      <c r="A8" s="428" t="s">
        <v>303</v>
      </c>
      <c r="B8" s="429">
        <v>62500</v>
      </c>
      <c r="C8" s="429">
        <v>62500</v>
      </c>
      <c r="D8" s="430">
        <v>66000</v>
      </c>
      <c r="E8" s="430">
        <v>66000</v>
      </c>
      <c r="F8" s="430">
        <v>66000</v>
      </c>
    </row>
    <row r="9" spans="1:6" ht="15" customHeight="1" x14ac:dyDescent="0.25">
      <c r="A9" s="428" t="s">
        <v>304</v>
      </c>
      <c r="B9" s="429">
        <v>55000</v>
      </c>
      <c r="C9" s="429">
        <v>55000</v>
      </c>
      <c r="D9" s="430">
        <v>60000</v>
      </c>
      <c r="E9" s="430">
        <v>60000</v>
      </c>
      <c r="F9" s="430">
        <v>60000</v>
      </c>
    </row>
    <row r="10" spans="1:6" ht="15" customHeight="1" x14ac:dyDescent="0.25">
      <c r="A10" s="428" t="s">
        <v>305</v>
      </c>
      <c r="B10" s="429">
        <v>12242</v>
      </c>
      <c r="C10" s="429">
        <v>12242</v>
      </c>
      <c r="D10" s="430">
        <v>3888</v>
      </c>
      <c r="E10" s="430">
        <v>3888</v>
      </c>
      <c r="F10" s="430">
        <v>3888</v>
      </c>
    </row>
    <row r="11" spans="1:6" ht="15" customHeight="1" x14ac:dyDescent="0.25">
      <c r="A11" s="431" t="s">
        <v>306</v>
      </c>
      <c r="B11" s="429">
        <v>119569</v>
      </c>
      <c r="C11" s="429">
        <v>119569</v>
      </c>
      <c r="D11" s="430">
        <v>128826</v>
      </c>
      <c r="E11" s="430">
        <v>128826</v>
      </c>
      <c r="F11" s="430">
        <v>128826</v>
      </c>
    </row>
    <row r="12" spans="1:6" ht="15" customHeight="1" thickBot="1" x14ac:dyDescent="0.3">
      <c r="A12" s="432" t="s">
        <v>307</v>
      </c>
      <c r="B12" s="433">
        <v>2</v>
      </c>
      <c r="C12" s="433">
        <v>8506</v>
      </c>
      <c r="D12" s="434">
        <v>2</v>
      </c>
      <c r="E12" s="434">
        <v>2</v>
      </c>
      <c r="F12" s="434">
        <v>2</v>
      </c>
    </row>
    <row r="13" spans="1:6" ht="18.75" customHeight="1" thickBot="1" x14ac:dyDescent="0.3">
      <c r="A13" s="435" t="s">
        <v>308</v>
      </c>
      <c r="B13" s="436">
        <f>B16+B21+B26+B29+B17+B27+B18+B28</f>
        <v>1664813</v>
      </c>
      <c r="C13" s="436">
        <f>C16+C21+C26+C29+C17+C27+C18+C28</f>
        <v>1930860</v>
      </c>
      <c r="D13" s="436">
        <f t="shared" ref="D13:F13" si="0">D16+D21+D26+D29+D17+D27+D18+D28</f>
        <v>1900251</v>
      </c>
      <c r="E13" s="436">
        <f t="shared" si="0"/>
        <v>1900251</v>
      </c>
      <c r="F13" s="436">
        <f t="shared" si="0"/>
        <v>1900251</v>
      </c>
    </row>
    <row r="14" spans="1:6" ht="15" customHeight="1" x14ac:dyDescent="0.25">
      <c r="A14" s="437" t="s">
        <v>309</v>
      </c>
      <c r="B14" s="438">
        <v>1007000</v>
      </c>
      <c r="C14" s="438">
        <v>1091664</v>
      </c>
      <c r="D14" s="439">
        <v>1091664</v>
      </c>
      <c r="E14" s="439">
        <v>1091664</v>
      </c>
      <c r="F14" s="439">
        <v>1091664</v>
      </c>
    </row>
    <row r="15" spans="1:6" ht="15" customHeight="1" thickBot="1" x14ac:dyDescent="0.3">
      <c r="A15" s="440" t="s">
        <v>310</v>
      </c>
      <c r="B15" s="441">
        <v>140000</v>
      </c>
      <c r="C15" s="441">
        <f>158259+8004</f>
        <v>166263</v>
      </c>
      <c r="D15" s="442">
        <v>158259</v>
      </c>
      <c r="E15" s="442">
        <v>158259</v>
      </c>
      <c r="F15" s="442">
        <v>158259</v>
      </c>
    </row>
    <row r="16" spans="1:6" ht="18" customHeight="1" thickBot="1" x14ac:dyDescent="0.3">
      <c r="A16" s="443" t="s">
        <v>311</v>
      </c>
      <c r="B16" s="436">
        <f>SUM(B14:B15)</f>
        <v>1147000</v>
      </c>
      <c r="C16" s="436">
        <f>SUM(C14:C15)</f>
        <v>1257927</v>
      </c>
      <c r="D16" s="444">
        <f>SUM(D14:D15)</f>
        <v>1249923</v>
      </c>
      <c r="E16" s="444">
        <f>SUM(E14:E15)</f>
        <v>1249923</v>
      </c>
      <c r="F16" s="444">
        <f>SUM(F14:F15)</f>
        <v>1249923</v>
      </c>
    </row>
    <row r="17" spans="1:6" ht="18" customHeight="1" thickBot="1" x14ac:dyDescent="0.3">
      <c r="A17" s="435" t="s">
        <v>312</v>
      </c>
      <c r="B17" s="445">
        <v>0</v>
      </c>
      <c r="C17" s="445">
        <v>81132</v>
      </c>
      <c r="D17" s="446">
        <v>0</v>
      </c>
      <c r="E17" s="446">
        <v>0</v>
      </c>
      <c r="F17" s="446">
        <v>0</v>
      </c>
    </row>
    <row r="18" spans="1:6" ht="18" customHeight="1" thickBot="1" x14ac:dyDescent="0.3">
      <c r="A18" s="447" t="s">
        <v>313</v>
      </c>
      <c r="B18" s="445">
        <v>0</v>
      </c>
      <c r="C18" s="445">
        <v>500</v>
      </c>
      <c r="D18" s="446">
        <v>0</v>
      </c>
      <c r="E18" s="446">
        <v>0</v>
      </c>
      <c r="F18" s="446">
        <v>0</v>
      </c>
    </row>
    <row r="19" spans="1:6" ht="15" hidden="1" customHeight="1" x14ac:dyDescent="0.25">
      <c r="A19" s="448" t="s">
        <v>314</v>
      </c>
      <c r="B19" s="449">
        <v>0</v>
      </c>
      <c r="C19" s="449">
        <v>0</v>
      </c>
      <c r="D19" s="439">
        <v>0</v>
      </c>
      <c r="E19" s="439">
        <v>0</v>
      </c>
      <c r="F19" s="439">
        <v>0</v>
      </c>
    </row>
    <row r="20" spans="1:6" ht="15" hidden="1" customHeight="1" x14ac:dyDescent="0.25">
      <c r="A20" s="450" t="s">
        <v>315</v>
      </c>
      <c r="B20" s="451">
        <v>0</v>
      </c>
      <c r="C20" s="451">
        <v>8530</v>
      </c>
      <c r="D20" s="442">
        <v>0</v>
      </c>
      <c r="E20" s="442">
        <v>0</v>
      </c>
      <c r="F20" s="442">
        <v>0</v>
      </c>
    </row>
    <row r="21" spans="1:6" ht="17.25" customHeight="1" thickBot="1" x14ac:dyDescent="0.3">
      <c r="A21" s="443" t="s">
        <v>316</v>
      </c>
      <c r="B21" s="436">
        <f>B19+B20</f>
        <v>0</v>
      </c>
      <c r="C21" s="436">
        <f>C19+C20</f>
        <v>8530</v>
      </c>
      <c r="D21" s="444">
        <f>D19+D20</f>
        <v>0</v>
      </c>
      <c r="E21" s="444">
        <f>E19+E20</f>
        <v>0</v>
      </c>
      <c r="F21" s="444">
        <f>F19+F20</f>
        <v>0</v>
      </c>
    </row>
    <row r="22" spans="1:6" ht="15" customHeight="1" x14ac:dyDescent="0.25">
      <c r="A22" s="448" t="s">
        <v>317</v>
      </c>
      <c r="B22" s="438">
        <v>119986</v>
      </c>
      <c r="C22" s="438">
        <v>131115</v>
      </c>
      <c r="D22" s="439">
        <v>163171</v>
      </c>
      <c r="E22" s="439">
        <v>163171</v>
      </c>
      <c r="F22" s="439">
        <v>163171</v>
      </c>
    </row>
    <row r="23" spans="1:6" ht="15" customHeight="1" x14ac:dyDescent="0.25">
      <c r="A23" s="428" t="s">
        <v>318</v>
      </c>
      <c r="B23" s="452">
        <v>30887</v>
      </c>
      <c r="C23" s="452">
        <v>55398</v>
      </c>
      <c r="D23" s="430">
        <v>42701</v>
      </c>
      <c r="E23" s="430">
        <v>42701</v>
      </c>
      <c r="F23" s="430">
        <v>42701</v>
      </c>
    </row>
    <row r="24" spans="1:6" ht="15" customHeight="1" x14ac:dyDescent="0.25">
      <c r="A24" s="428" t="s">
        <v>319</v>
      </c>
      <c r="B24" s="452">
        <v>237289</v>
      </c>
      <c r="C24" s="452">
        <v>260100</v>
      </c>
      <c r="D24" s="430">
        <v>301206</v>
      </c>
      <c r="E24" s="430">
        <v>301206</v>
      </c>
      <c r="F24" s="430">
        <v>301206</v>
      </c>
    </row>
    <row r="25" spans="1:6" ht="15" customHeight="1" thickBot="1" x14ac:dyDescent="0.3">
      <c r="A25" s="453" t="s">
        <v>320</v>
      </c>
      <c r="B25" s="441">
        <v>10082</v>
      </c>
      <c r="C25" s="441">
        <v>16589</v>
      </c>
      <c r="D25" s="442">
        <v>14424</v>
      </c>
      <c r="E25" s="442">
        <v>14424</v>
      </c>
      <c r="F25" s="442">
        <v>14424</v>
      </c>
    </row>
    <row r="26" spans="1:6" ht="18" customHeight="1" thickBot="1" x14ac:dyDescent="0.3">
      <c r="A26" s="443" t="s">
        <v>321</v>
      </c>
      <c r="B26" s="436">
        <f>B22+B23+B24+B25</f>
        <v>398244</v>
      </c>
      <c r="C26" s="436">
        <f>C22+C23+C24+C25</f>
        <v>463202</v>
      </c>
      <c r="D26" s="444">
        <f>D22+D23+D24+D25</f>
        <v>521502</v>
      </c>
      <c r="E26" s="444">
        <f>E22+E23+E24+E25</f>
        <v>521502</v>
      </c>
      <c r="F26" s="444">
        <f>F22+F23+F24+F25</f>
        <v>521502</v>
      </c>
    </row>
    <row r="27" spans="1:6" ht="15.75" customHeight="1" thickBot="1" x14ac:dyDescent="0.3">
      <c r="A27" s="454" t="s">
        <v>322</v>
      </c>
      <c r="B27" s="445">
        <v>119569</v>
      </c>
      <c r="C27" s="445">
        <v>119569</v>
      </c>
      <c r="D27" s="446">
        <v>128826</v>
      </c>
      <c r="E27" s="446">
        <v>128826</v>
      </c>
      <c r="F27" s="446">
        <v>128826</v>
      </c>
    </row>
    <row r="28" spans="1:6" ht="15.75" customHeight="1" thickBot="1" x14ac:dyDescent="0.3">
      <c r="A28" s="454" t="s">
        <v>323</v>
      </c>
      <c r="B28" s="445">
        <v>0</v>
      </c>
      <c r="C28" s="445">
        <v>0</v>
      </c>
      <c r="D28" s="446">
        <v>0</v>
      </c>
      <c r="E28" s="446">
        <v>0</v>
      </c>
      <c r="F28" s="446">
        <v>0</v>
      </c>
    </row>
    <row r="29" spans="1:6" ht="17.25" customHeight="1" thickBot="1" x14ac:dyDescent="0.3">
      <c r="A29" s="447" t="s">
        <v>324</v>
      </c>
      <c r="B29" s="455">
        <v>0</v>
      </c>
      <c r="C29" s="455"/>
      <c r="D29" s="456">
        <v>0</v>
      </c>
      <c r="E29" s="456">
        <v>0</v>
      </c>
      <c r="F29" s="456">
        <v>0</v>
      </c>
    </row>
    <row r="30" spans="1:6" ht="15.75" customHeight="1" thickBot="1" x14ac:dyDescent="0.3">
      <c r="A30" s="457" t="s">
        <v>167</v>
      </c>
      <c r="B30" s="436">
        <v>0</v>
      </c>
      <c r="C30" s="436">
        <v>9000</v>
      </c>
      <c r="D30" s="444">
        <v>0</v>
      </c>
      <c r="E30" s="444">
        <v>0</v>
      </c>
      <c r="F30" s="444">
        <v>0</v>
      </c>
    </row>
    <row r="31" spans="1:6" ht="15.75" customHeight="1" x14ac:dyDescent="0.25">
      <c r="A31" s="458"/>
      <c r="B31" s="458"/>
      <c r="C31" s="412"/>
      <c r="D31" s="412"/>
      <c r="E31" s="412"/>
      <c r="F31" s="412"/>
    </row>
    <row r="32" spans="1:6" ht="19.899999999999999" customHeight="1" x14ac:dyDescent="0.25"/>
    <row r="33" spans="1:6" ht="15.75" customHeight="1" x14ac:dyDescent="0.25"/>
    <row r="34" spans="1:6" ht="18" customHeight="1" x14ac:dyDescent="0.3">
      <c r="A34" s="410" t="s">
        <v>292</v>
      </c>
      <c r="B34" s="410"/>
      <c r="C34" s="410"/>
      <c r="D34" s="410"/>
      <c r="E34" s="410"/>
      <c r="F34" s="411" t="s">
        <v>325</v>
      </c>
    </row>
    <row r="35" spans="1:6" ht="15" customHeight="1" thickBot="1" x14ac:dyDescent="0.3">
      <c r="F35" s="459" t="s">
        <v>294</v>
      </c>
    </row>
    <row r="36" spans="1:6" ht="21" customHeight="1" thickBot="1" x14ac:dyDescent="0.3">
      <c r="B36" s="414" t="s">
        <v>326</v>
      </c>
      <c r="C36" s="415"/>
      <c r="D36" s="415"/>
      <c r="E36" s="415"/>
      <c r="F36" s="416"/>
    </row>
    <row r="37" spans="1:6" ht="21" customHeight="1" x14ac:dyDescent="0.25">
      <c r="A37" s="417" t="s">
        <v>296</v>
      </c>
      <c r="B37" s="418" t="s">
        <v>297</v>
      </c>
      <c r="C37" s="419" t="s">
        <v>298</v>
      </c>
      <c r="D37" s="420" t="s">
        <v>299</v>
      </c>
      <c r="E37" s="420" t="s">
        <v>300</v>
      </c>
      <c r="F37" s="420" t="s">
        <v>301</v>
      </c>
    </row>
    <row r="38" spans="1:6" ht="15" customHeight="1" thickBot="1" x14ac:dyDescent="0.3">
      <c r="A38" s="421"/>
      <c r="B38" s="422">
        <v>2022</v>
      </c>
      <c r="C38" s="423">
        <v>2022</v>
      </c>
      <c r="D38" s="424">
        <v>2023</v>
      </c>
      <c r="E38" s="424">
        <v>2024</v>
      </c>
      <c r="F38" s="425">
        <v>2025</v>
      </c>
    </row>
    <row r="39" spans="1:6" ht="18" customHeight="1" x14ac:dyDescent="0.25">
      <c r="A39" s="426" t="s">
        <v>302</v>
      </c>
      <c r="B39" s="427">
        <f>SUM(B40:B44)</f>
        <v>123288</v>
      </c>
      <c r="C39" s="427">
        <f>SUM(C40:C44)</f>
        <v>123288</v>
      </c>
      <c r="D39" s="427">
        <f>SUM(D40:D44)</f>
        <v>145348</v>
      </c>
      <c r="E39" s="427">
        <f>SUM(E40:E44)</f>
        <v>145348</v>
      </c>
      <c r="F39" s="427">
        <f>SUM(F40:F44)</f>
        <v>145348</v>
      </c>
    </row>
    <row r="40" spans="1:6" ht="15.75" customHeight="1" x14ac:dyDescent="0.25">
      <c r="A40" s="428" t="s">
        <v>303</v>
      </c>
      <c r="B40" s="452">
        <v>38250</v>
      </c>
      <c r="C40" s="452">
        <v>38250</v>
      </c>
      <c r="D40" s="430">
        <v>43600</v>
      </c>
      <c r="E40" s="430">
        <v>43600</v>
      </c>
      <c r="F40" s="430">
        <v>43600</v>
      </c>
    </row>
    <row r="41" spans="1:6" ht="15.75" customHeight="1" x14ac:dyDescent="0.25">
      <c r="A41" s="428" t="s">
        <v>304</v>
      </c>
      <c r="B41" s="452">
        <v>31500</v>
      </c>
      <c r="C41" s="452">
        <v>31500</v>
      </c>
      <c r="D41" s="430">
        <v>33000</v>
      </c>
      <c r="E41" s="430">
        <v>33000</v>
      </c>
      <c r="F41" s="430">
        <v>33000</v>
      </c>
    </row>
    <row r="42" spans="1:6" ht="16.5" customHeight="1" x14ac:dyDescent="0.25">
      <c r="A42" s="428" t="s">
        <v>305</v>
      </c>
      <c r="B42" s="452">
        <v>4998</v>
      </c>
      <c r="C42" s="452">
        <v>4998</v>
      </c>
      <c r="D42" s="430">
        <v>5500</v>
      </c>
      <c r="E42" s="430">
        <v>5500</v>
      </c>
      <c r="F42" s="430">
        <v>5500</v>
      </c>
    </row>
    <row r="43" spans="1:6" ht="15" customHeight="1" x14ac:dyDescent="0.25">
      <c r="A43" s="431" t="s">
        <v>306</v>
      </c>
      <c r="B43" s="452">
        <v>48540</v>
      </c>
      <c r="C43" s="452">
        <v>48540</v>
      </c>
      <c r="D43" s="430">
        <v>63248</v>
      </c>
      <c r="E43" s="430">
        <v>63248</v>
      </c>
      <c r="F43" s="430">
        <v>63248</v>
      </c>
    </row>
    <row r="44" spans="1:6" ht="15" customHeight="1" thickBot="1" x14ac:dyDescent="0.3">
      <c r="A44" s="432" t="s">
        <v>307</v>
      </c>
      <c r="B44" s="452">
        <v>0</v>
      </c>
      <c r="C44" s="429">
        <v>0</v>
      </c>
      <c r="D44" s="430">
        <v>0</v>
      </c>
      <c r="E44" s="430">
        <v>0</v>
      </c>
      <c r="F44" s="430">
        <v>0</v>
      </c>
    </row>
    <row r="45" spans="1:6" ht="18" customHeight="1" thickBot="1" x14ac:dyDescent="0.3">
      <c r="A45" s="460" t="s">
        <v>308</v>
      </c>
      <c r="B45" s="436">
        <f>B48+B53+B58+B61+B49+B59+B50+B60</f>
        <v>1314677</v>
      </c>
      <c r="C45" s="436">
        <f>C48+C53+C58+C61+C49+C59+C50+C60</f>
        <v>1611707</v>
      </c>
      <c r="D45" s="436">
        <f>D48+D53+D58+D61+D49+D59+D50+D60</f>
        <v>1533386</v>
      </c>
      <c r="E45" s="436">
        <f>E48+E53+E58+E61+E49+E59+E50+E60</f>
        <v>1533386</v>
      </c>
      <c r="F45" s="436">
        <f>F48+F53+F58+F61+F49+F59+F50+F60</f>
        <v>1533386</v>
      </c>
    </row>
    <row r="46" spans="1:6" ht="16.5" customHeight="1" x14ac:dyDescent="0.25">
      <c r="A46" s="437" t="s">
        <v>327</v>
      </c>
      <c r="B46" s="438">
        <v>771704</v>
      </c>
      <c r="C46" s="438">
        <v>868840</v>
      </c>
      <c r="D46" s="439">
        <v>872766</v>
      </c>
      <c r="E46" s="439">
        <v>872766</v>
      </c>
      <c r="F46" s="439">
        <v>872766</v>
      </c>
    </row>
    <row r="47" spans="1:6" ht="14.25" customHeight="1" thickBot="1" x14ac:dyDescent="0.3">
      <c r="A47" s="440" t="s">
        <v>328</v>
      </c>
      <c r="B47" s="441">
        <v>100000</v>
      </c>
      <c r="C47" s="441">
        <f>120701+3926</f>
        <v>124627</v>
      </c>
      <c r="D47" s="442">
        <v>120701</v>
      </c>
      <c r="E47" s="442">
        <v>120701</v>
      </c>
      <c r="F47" s="442">
        <v>120701</v>
      </c>
    </row>
    <row r="48" spans="1:6" ht="16.5" customHeight="1" thickBot="1" x14ac:dyDescent="0.3">
      <c r="A48" s="443" t="s">
        <v>311</v>
      </c>
      <c r="B48" s="436">
        <f>SUM(B46:B47)</f>
        <v>871704</v>
      </c>
      <c r="C48" s="436">
        <f>SUM(C46:C47)</f>
        <v>993467</v>
      </c>
      <c r="D48" s="444">
        <f>SUM(D46:D47)</f>
        <v>993467</v>
      </c>
      <c r="E48" s="444">
        <f>SUM(E46:E47)</f>
        <v>993467</v>
      </c>
      <c r="F48" s="444">
        <f>SUM(F46:F47)</f>
        <v>993467</v>
      </c>
    </row>
    <row r="49" spans="1:6" ht="16.5" customHeight="1" thickBot="1" x14ac:dyDescent="0.3">
      <c r="A49" s="435" t="s">
        <v>312</v>
      </c>
      <c r="B49" s="445"/>
      <c r="C49" s="445">
        <v>76401</v>
      </c>
      <c r="D49" s="446">
        <v>0</v>
      </c>
      <c r="E49" s="446">
        <v>0</v>
      </c>
      <c r="F49" s="446">
        <v>0</v>
      </c>
    </row>
    <row r="50" spans="1:6" ht="13.5" customHeight="1" thickBot="1" x14ac:dyDescent="0.3">
      <c r="A50" s="447" t="s">
        <v>313</v>
      </c>
      <c r="B50" s="445">
        <v>0</v>
      </c>
      <c r="C50" s="445">
        <v>0</v>
      </c>
      <c r="D50" s="446">
        <v>0</v>
      </c>
      <c r="E50" s="446">
        <v>0</v>
      </c>
      <c r="F50" s="446">
        <v>0</v>
      </c>
    </row>
    <row r="51" spans="1:6" ht="16.5" hidden="1" customHeight="1" x14ac:dyDescent="0.25">
      <c r="A51" s="448" t="s">
        <v>314</v>
      </c>
      <c r="B51" s="449">
        <v>0</v>
      </c>
      <c r="C51" s="449">
        <v>0</v>
      </c>
      <c r="D51" s="439">
        <v>0</v>
      </c>
      <c r="E51" s="439">
        <v>0</v>
      </c>
      <c r="F51" s="439">
        <v>0</v>
      </c>
    </row>
    <row r="52" spans="1:6" ht="15" hidden="1" customHeight="1" x14ac:dyDescent="0.25">
      <c r="A52" s="450" t="s">
        <v>315</v>
      </c>
      <c r="B52" s="451">
        <v>0</v>
      </c>
      <c r="C52" s="451">
        <v>21840</v>
      </c>
      <c r="D52" s="442">
        <v>0</v>
      </c>
      <c r="E52" s="442">
        <v>0</v>
      </c>
      <c r="F52" s="442">
        <v>0</v>
      </c>
    </row>
    <row r="53" spans="1:6" ht="15.75" customHeight="1" thickBot="1" x14ac:dyDescent="0.3">
      <c r="A53" s="443" t="s">
        <v>316</v>
      </c>
      <c r="B53" s="436">
        <f>B51+B52</f>
        <v>0</v>
      </c>
      <c r="C53" s="436">
        <f>C51+C52</f>
        <v>21840</v>
      </c>
      <c r="D53" s="444">
        <f>D51+D52</f>
        <v>0</v>
      </c>
      <c r="E53" s="444">
        <f>E51+E52</f>
        <v>0</v>
      </c>
      <c r="F53" s="444">
        <f>F51+F52</f>
        <v>0</v>
      </c>
    </row>
    <row r="54" spans="1:6" ht="15.75" customHeight="1" x14ac:dyDescent="0.25">
      <c r="A54" s="448" t="s">
        <v>329</v>
      </c>
      <c r="B54" s="438">
        <v>136143</v>
      </c>
      <c r="C54" s="438">
        <v>147571</v>
      </c>
      <c r="D54" s="439">
        <v>151153</v>
      </c>
      <c r="E54" s="439">
        <v>151153</v>
      </c>
      <c r="F54" s="439">
        <v>151153</v>
      </c>
    </row>
    <row r="55" spans="1:6" ht="15" customHeight="1" x14ac:dyDescent="0.25">
      <c r="A55" s="428" t="s">
        <v>330</v>
      </c>
      <c r="B55" s="452">
        <v>20237</v>
      </c>
      <c r="C55" s="452">
        <v>35785</v>
      </c>
      <c r="D55" s="430">
        <v>28984</v>
      </c>
      <c r="E55" s="430">
        <v>28984</v>
      </c>
      <c r="F55" s="430">
        <v>28984</v>
      </c>
    </row>
    <row r="56" spans="1:6" ht="14.25" customHeight="1" x14ac:dyDescent="0.25">
      <c r="A56" s="428" t="s">
        <v>331</v>
      </c>
      <c r="B56" s="461">
        <v>230338</v>
      </c>
      <c r="C56" s="461">
        <v>279018</v>
      </c>
      <c r="D56" s="462">
        <v>286726</v>
      </c>
      <c r="E56" s="462">
        <v>286726</v>
      </c>
      <c r="F56" s="462">
        <v>286726</v>
      </c>
    </row>
    <row r="57" spans="1:6" ht="15.75" customHeight="1" thickBot="1" x14ac:dyDescent="0.3">
      <c r="A57" s="453" t="s">
        <v>332</v>
      </c>
      <c r="B57" s="441">
        <v>7715</v>
      </c>
      <c r="C57" s="441">
        <v>9085</v>
      </c>
      <c r="D57" s="442">
        <v>9808</v>
      </c>
      <c r="E57" s="442">
        <v>9808</v>
      </c>
      <c r="F57" s="442">
        <v>9808</v>
      </c>
    </row>
    <row r="58" spans="1:6" ht="17.25" customHeight="1" thickBot="1" x14ac:dyDescent="0.3">
      <c r="A58" s="443" t="s">
        <v>321</v>
      </c>
      <c r="B58" s="436">
        <f>B54+B55+B56+B57</f>
        <v>394433</v>
      </c>
      <c r="C58" s="436">
        <f>SUM(C54:C57)</f>
        <v>471459</v>
      </c>
      <c r="D58" s="444">
        <f>D54+D55+D56+D57</f>
        <v>476671</v>
      </c>
      <c r="E58" s="444">
        <f>E54+E55+E56+E57</f>
        <v>476671</v>
      </c>
      <c r="F58" s="444">
        <f>F54+F55+F56+F57</f>
        <v>476671</v>
      </c>
    </row>
    <row r="59" spans="1:6" ht="17.25" customHeight="1" thickBot="1" x14ac:dyDescent="0.3">
      <c r="A59" s="454" t="s">
        <v>322</v>
      </c>
      <c r="B59" s="455">
        <v>48540</v>
      </c>
      <c r="C59" s="455">
        <v>48540</v>
      </c>
      <c r="D59" s="446">
        <v>63248</v>
      </c>
      <c r="E59" s="446">
        <v>63248</v>
      </c>
      <c r="F59" s="446">
        <v>63248</v>
      </c>
    </row>
    <row r="60" spans="1:6" ht="17.25" customHeight="1" thickBot="1" x14ac:dyDescent="0.3">
      <c r="A60" s="454" t="s">
        <v>323</v>
      </c>
      <c r="B60" s="455">
        <v>0</v>
      </c>
      <c r="C60" s="455">
        <v>0</v>
      </c>
      <c r="D60" s="446">
        <v>0</v>
      </c>
      <c r="E60" s="446">
        <v>0</v>
      </c>
      <c r="F60" s="446">
        <v>0</v>
      </c>
    </row>
    <row r="61" spans="1:6" ht="18" customHeight="1" thickBot="1" x14ac:dyDescent="0.3">
      <c r="A61" s="447" t="s">
        <v>324</v>
      </c>
      <c r="B61" s="455">
        <v>0</v>
      </c>
      <c r="C61" s="455">
        <v>0</v>
      </c>
      <c r="D61" s="456">
        <v>0</v>
      </c>
      <c r="E61" s="456">
        <v>0</v>
      </c>
      <c r="F61" s="456">
        <v>0</v>
      </c>
    </row>
    <row r="62" spans="1:6" ht="17.25" customHeight="1" thickBot="1" x14ac:dyDescent="0.3">
      <c r="A62" s="457" t="s">
        <v>167</v>
      </c>
      <c r="B62" s="436">
        <v>0</v>
      </c>
      <c r="C62" s="436">
        <v>5000</v>
      </c>
      <c r="D62" s="444">
        <v>0</v>
      </c>
      <c r="E62" s="444">
        <v>0</v>
      </c>
      <c r="F62" s="444">
        <v>0</v>
      </c>
    </row>
    <row r="63" spans="1:6" ht="15.75" customHeight="1" x14ac:dyDescent="0.25">
      <c r="A63" s="412"/>
      <c r="C63" s="458"/>
    </row>
    <row r="64" spans="1:6" ht="15.75" customHeight="1" x14ac:dyDescent="0.25">
      <c r="A64" s="412"/>
      <c r="C64" s="458"/>
    </row>
    <row r="65" spans="1:6" ht="18.600000000000001" customHeight="1" x14ac:dyDescent="0.25"/>
    <row r="66" spans="1:6" ht="20.25" customHeight="1" x14ac:dyDescent="0.3">
      <c r="A66" s="410" t="s">
        <v>292</v>
      </c>
      <c r="B66" s="410"/>
      <c r="C66" s="410"/>
      <c r="D66" s="410"/>
      <c r="E66" s="410"/>
      <c r="F66" s="411" t="s">
        <v>333</v>
      </c>
    </row>
    <row r="67" spans="1:6" ht="18.75" customHeight="1" thickBot="1" x14ac:dyDescent="0.3">
      <c r="F67" s="459" t="s">
        <v>294</v>
      </c>
    </row>
    <row r="68" spans="1:6" ht="18.75" customHeight="1" thickBot="1" x14ac:dyDescent="0.3">
      <c r="B68" s="463" t="s">
        <v>334</v>
      </c>
      <c r="C68" s="464"/>
      <c r="D68" s="464"/>
      <c r="E68" s="464"/>
      <c r="F68" s="465"/>
    </row>
    <row r="69" spans="1:6" ht="21" customHeight="1" x14ac:dyDescent="0.25">
      <c r="A69" s="417" t="s">
        <v>296</v>
      </c>
      <c r="B69" s="418" t="s">
        <v>297</v>
      </c>
      <c r="C69" s="419" t="s">
        <v>298</v>
      </c>
      <c r="D69" s="420" t="s">
        <v>299</v>
      </c>
      <c r="E69" s="420" t="s">
        <v>300</v>
      </c>
      <c r="F69" s="420" t="s">
        <v>301</v>
      </c>
    </row>
    <row r="70" spans="1:6" ht="18" customHeight="1" thickBot="1" x14ac:dyDescent="0.3">
      <c r="A70" s="421"/>
      <c r="B70" s="422">
        <v>2022</v>
      </c>
      <c r="C70" s="423">
        <v>2022</v>
      </c>
      <c r="D70" s="424">
        <v>2023</v>
      </c>
      <c r="E70" s="424">
        <v>2024</v>
      </c>
      <c r="F70" s="425">
        <v>2025</v>
      </c>
    </row>
    <row r="71" spans="1:6" ht="16.5" customHeight="1" x14ac:dyDescent="0.25">
      <c r="A71" s="426" t="s">
        <v>302</v>
      </c>
      <c r="B71" s="427">
        <f>SUM(B72:B76)</f>
        <v>158500</v>
      </c>
      <c r="C71" s="427">
        <f>SUM(C72:C76)</f>
        <v>158500</v>
      </c>
      <c r="D71" s="427">
        <f>SUM(D72:D76)</f>
        <v>157800</v>
      </c>
      <c r="E71" s="427">
        <f>SUM(E72:E76)</f>
        <v>157800</v>
      </c>
      <c r="F71" s="427">
        <f>SUM(F72:F76)</f>
        <v>157800</v>
      </c>
    </row>
    <row r="72" spans="1:6" ht="15.75" customHeight="1" x14ac:dyDescent="0.25">
      <c r="A72" s="428" t="s">
        <v>303</v>
      </c>
      <c r="B72" s="429">
        <v>42000</v>
      </c>
      <c r="C72" s="429">
        <v>42000</v>
      </c>
      <c r="D72" s="430">
        <v>40000</v>
      </c>
      <c r="E72" s="430">
        <v>40000</v>
      </c>
      <c r="F72" s="430">
        <v>40000</v>
      </c>
    </row>
    <row r="73" spans="1:6" ht="18" customHeight="1" x14ac:dyDescent="0.25">
      <c r="A73" s="428" t="s">
        <v>304</v>
      </c>
      <c r="B73" s="429">
        <v>42000</v>
      </c>
      <c r="C73" s="429">
        <v>42000</v>
      </c>
      <c r="D73" s="430">
        <v>43000</v>
      </c>
      <c r="E73" s="430">
        <v>43000</v>
      </c>
      <c r="F73" s="430">
        <v>43000</v>
      </c>
    </row>
    <row r="74" spans="1:6" ht="14.25" customHeight="1" x14ac:dyDescent="0.25">
      <c r="A74" s="428" t="s">
        <v>305</v>
      </c>
      <c r="B74" s="429">
        <v>14500</v>
      </c>
      <c r="C74" s="429">
        <v>14500</v>
      </c>
      <c r="D74" s="430">
        <v>14800</v>
      </c>
      <c r="E74" s="430">
        <v>14800</v>
      </c>
      <c r="F74" s="430">
        <v>14800</v>
      </c>
    </row>
    <row r="75" spans="1:6" ht="16.5" customHeight="1" x14ac:dyDescent="0.25">
      <c r="A75" s="431" t="s">
        <v>306</v>
      </c>
      <c r="B75" s="429">
        <v>60000</v>
      </c>
      <c r="C75" s="429">
        <v>60000</v>
      </c>
      <c r="D75" s="430">
        <v>60000</v>
      </c>
      <c r="E75" s="430">
        <v>60000</v>
      </c>
      <c r="F75" s="430">
        <v>60000</v>
      </c>
    </row>
    <row r="76" spans="1:6" ht="15" customHeight="1" thickBot="1" x14ac:dyDescent="0.3">
      <c r="A76" s="432" t="s">
        <v>307</v>
      </c>
      <c r="B76" s="433">
        <v>0</v>
      </c>
      <c r="C76" s="433">
        <v>0</v>
      </c>
      <c r="D76" s="434">
        <v>0</v>
      </c>
      <c r="E76" s="434">
        <v>0</v>
      </c>
      <c r="F76" s="434">
        <v>0</v>
      </c>
    </row>
    <row r="77" spans="1:6" ht="15" customHeight="1" thickBot="1" x14ac:dyDescent="0.3">
      <c r="A77" s="435" t="s">
        <v>308</v>
      </c>
      <c r="B77" s="436">
        <f>B80+B85+B90+B93+B81+B91+B82+B92</f>
        <v>1481382</v>
      </c>
      <c r="C77" s="436">
        <f>C80+C85+C90+C93+C81+C91+C82+C92</f>
        <v>1726165</v>
      </c>
      <c r="D77" s="436">
        <f t="shared" ref="D77:F77" si="1">D80+D85+D90+D93+D81+D91+D82+D92</f>
        <v>1669225</v>
      </c>
      <c r="E77" s="436">
        <f t="shared" si="1"/>
        <v>1669225</v>
      </c>
      <c r="F77" s="436">
        <f t="shared" si="1"/>
        <v>1669225</v>
      </c>
    </row>
    <row r="78" spans="1:6" ht="15" customHeight="1" x14ac:dyDescent="0.25">
      <c r="A78" s="437" t="s">
        <v>327</v>
      </c>
      <c r="B78" s="449">
        <v>914631</v>
      </c>
      <c r="C78" s="449">
        <v>1020948</v>
      </c>
      <c r="D78" s="439">
        <v>1020948</v>
      </c>
      <c r="E78" s="439">
        <v>1020948</v>
      </c>
      <c r="F78" s="439">
        <v>1020948</v>
      </c>
    </row>
    <row r="79" spans="1:6" ht="17.25" customHeight="1" thickBot="1" x14ac:dyDescent="0.3">
      <c r="A79" s="440" t="s">
        <v>328</v>
      </c>
      <c r="B79" s="451">
        <v>125000</v>
      </c>
      <c r="C79" s="451">
        <v>130777</v>
      </c>
      <c r="D79" s="442">
        <v>130777</v>
      </c>
      <c r="E79" s="442">
        <v>130777</v>
      </c>
      <c r="F79" s="442">
        <v>130777</v>
      </c>
    </row>
    <row r="80" spans="1:6" ht="16.5" customHeight="1" thickBot="1" x14ac:dyDescent="0.3">
      <c r="A80" s="443" t="s">
        <v>311</v>
      </c>
      <c r="B80" s="436">
        <f>SUM(B78:B79)</f>
        <v>1039631</v>
      </c>
      <c r="C80" s="436">
        <f>SUM(C78:C79)</f>
        <v>1151725</v>
      </c>
      <c r="D80" s="444">
        <f>SUM(D78:D79)</f>
        <v>1151725</v>
      </c>
      <c r="E80" s="444">
        <f>SUM(E78:E79)</f>
        <v>1151725</v>
      </c>
      <c r="F80" s="444">
        <f>SUM(F78:F79)</f>
        <v>1151725</v>
      </c>
    </row>
    <row r="81" spans="1:6" ht="16.5" customHeight="1" thickBot="1" x14ac:dyDescent="0.3">
      <c r="A81" s="435" t="s">
        <v>312</v>
      </c>
      <c r="B81" s="436">
        <v>0</v>
      </c>
      <c r="C81" s="436">
        <v>55542</v>
      </c>
      <c r="D81" s="444">
        <v>0</v>
      </c>
      <c r="E81" s="444">
        <v>0</v>
      </c>
      <c r="F81" s="444">
        <v>0</v>
      </c>
    </row>
    <row r="82" spans="1:6" ht="15.75" customHeight="1" thickBot="1" x14ac:dyDescent="0.3">
      <c r="A82" s="447" t="s">
        <v>313</v>
      </c>
      <c r="B82" s="445">
        <v>0</v>
      </c>
      <c r="C82" s="445">
        <v>0</v>
      </c>
      <c r="D82" s="446">
        <v>0</v>
      </c>
      <c r="E82" s="446">
        <v>0</v>
      </c>
      <c r="F82" s="446">
        <v>0</v>
      </c>
    </row>
    <row r="83" spans="1:6" ht="15.75" hidden="1" customHeight="1" x14ac:dyDescent="0.25">
      <c r="A83" s="448" t="s">
        <v>314</v>
      </c>
      <c r="B83" s="449">
        <v>0</v>
      </c>
      <c r="C83" s="449">
        <v>0</v>
      </c>
      <c r="D83" s="439">
        <v>0</v>
      </c>
      <c r="E83" s="439">
        <v>0</v>
      </c>
      <c r="F83" s="439">
        <v>0</v>
      </c>
    </row>
    <row r="84" spans="1:6" ht="15" hidden="1" customHeight="1" x14ac:dyDescent="0.25">
      <c r="A84" s="450" t="s">
        <v>315</v>
      </c>
      <c r="B84" s="451">
        <v>0</v>
      </c>
      <c r="C84" s="451">
        <v>3880</v>
      </c>
      <c r="D84" s="442">
        <v>0</v>
      </c>
      <c r="E84" s="442">
        <v>0</v>
      </c>
      <c r="F84" s="442">
        <v>0</v>
      </c>
    </row>
    <row r="85" spans="1:6" ht="17.25" customHeight="1" thickBot="1" x14ac:dyDescent="0.3">
      <c r="A85" s="443" t="s">
        <v>316</v>
      </c>
      <c r="B85" s="436">
        <f>B83+B84</f>
        <v>0</v>
      </c>
      <c r="C85" s="436">
        <f>C83+C84</f>
        <v>3880</v>
      </c>
      <c r="D85" s="444">
        <f>D83+D84</f>
        <v>0</v>
      </c>
      <c r="E85" s="444">
        <f>E83+E84</f>
        <v>0</v>
      </c>
      <c r="F85" s="444">
        <f>F83+F84</f>
        <v>0</v>
      </c>
    </row>
    <row r="86" spans="1:6" ht="16.5" customHeight="1" x14ac:dyDescent="0.25">
      <c r="A86" s="448" t="s">
        <v>329</v>
      </c>
      <c r="B86" s="449">
        <v>132868</v>
      </c>
      <c r="C86" s="449">
        <v>142521</v>
      </c>
      <c r="D86" s="439">
        <v>166560</v>
      </c>
      <c r="E86" s="439">
        <v>166560</v>
      </c>
      <c r="F86" s="439">
        <v>166560</v>
      </c>
    </row>
    <row r="87" spans="1:6" ht="14.25" customHeight="1" x14ac:dyDescent="0.25">
      <c r="A87" s="428" t="s">
        <v>330</v>
      </c>
      <c r="B87" s="429">
        <v>29806</v>
      </c>
      <c r="C87" s="429">
        <v>59995</v>
      </c>
      <c r="D87" s="430">
        <v>42477</v>
      </c>
      <c r="E87" s="430">
        <v>42477</v>
      </c>
      <c r="F87" s="430">
        <v>42477</v>
      </c>
    </row>
    <row r="88" spans="1:6" ht="14.25" customHeight="1" x14ac:dyDescent="0.25">
      <c r="A88" s="428" t="s">
        <v>331</v>
      </c>
      <c r="B88" s="429">
        <v>210057</v>
      </c>
      <c r="C88" s="429">
        <v>235948</v>
      </c>
      <c r="D88" s="430">
        <v>234239</v>
      </c>
      <c r="E88" s="430">
        <v>234239</v>
      </c>
      <c r="F88" s="430">
        <v>234239</v>
      </c>
    </row>
    <row r="89" spans="1:6" ht="15.75" customHeight="1" thickBot="1" x14ac:dyDescent="0.3">
      <c r="A89" s="453" t="s">
        <v>332</v>
      </c>
      <c r="B89" s="451">
        <v>9020</v>
      </c>
      <c r="C89" s="451">
        <v>16554</v>
      </c>
      <c r="D89" s="442">
        <v>14224</v>
      </c>
      <c r="E89" s="442">
        <v>14224</v>
      </c>
      <c r="F89" s="442">
        <v>14224</v>
      </c>
    </row>
    <row r="90" spans="1:6" ht="15.75" customHeight="1" thickBot="1" x14ac:dyDescent="0.3">
      <c r="A90" s="443" t="s">
        <v>321</v>
      </c>
      <c r="B90" s="436">
        <f>B86+B87+B88+B89</f>
        <v>381751</v>
      </c>
      <c r="C90" s="436">
        <f>C86+C87+C88+C89</f>
        <v>455018</v>
      </c>
      <c r="D90" s="444">
        <f>D86+D87+D88+D89</f>
        <v>457500</v>
      </c>
      <c r="E90" s="444">
        <f>E86+E87+E88+E89</f>
        <v>457500</v>
      </c>
      <c r="F90" s="444">
        <f>F86+F87+F88+F89</f>
        <v>457500</v>
      </c>
    </row>
    <row r="91" spans="1:6" ht="15.75" customHeight="1" thickBot="1" x14ac:dyDescent="0.3">
      <c r="A91" s="454" t="s">
        <v>322</v>
      </c>
      <c r="B91" s="445">
        <v>60000</v>
      </c>
      <c r="C91" s="445">
        <v>60000</v>
      </c>
      <c r="D91" s="446">
        <v>60000</v>
      </c>
      <c r="E91" s="446">
        <v>60000</v>
      </c>
      <c r="F91" s="446">
        <v>60000</v>
      </c>
    </row>
    <row r="92" spans="1:6" ht="14.25" customHeight="1" thickBot="1" x14ac:dyDescent="0.3">
      <c r="A92" s="454" t="s">
        <v>323</v>
      </c>
      <c r="B92" s="445">
        <v>0</v>
      </c>
      <c r="C92" s="445">
        <v>0</v>
      </c>
      <c r="D92" s="446">
        <v>0</v>
      </c>
      <c r="E92" s="446">
        <v>0</v>
      </c>
      <c r="F92" s="446">
        <v>0</v>
      </c>
    </row>
    <row r="93" spans="1:6" ht="12.75" customHeight="1" thickBot="1" x14ac:dyDescent="0.3">
      <c r="A93" s="447" t="s">
        <v>324</v>
      </c>
      <c r="B93" s="455">
        <v>0</v>
      </c>
      <c r="C93" s="455">
        <v>0</v>
      </c>
      <c r="D93" s="456">
        <v>0</v>
      </c>
      <c r="E93" s="456">
        <v>0</v>
      </c>
      <c r="F93" s="456">
        <v>0</v>
      </c>
    </row>
    <row r="94" spans="1:6" ht="15" customHeight="1" thickBot="1" x14ac:dyDescent="0.3">
      <c r="A94" s="457" t="s">
        <v>167</v>
      </c>
      <c r="B94" s="436">
        <v>0</v>
      </c>
      <c r="C94" s="436">
        <v>232916</v>
      </c>
      <c r="D94" s="444">
        <v>0</v>
      </c>
      <c r="E94" s="444">
        <v>0</v>
      </c>
      <c r="F94" s="444">
        <v>0</v>
      </c>
    </row>
    <row r="95" spans="1:6" ht="18" customHeight="1" x14ac:dyDescent="0.25">
      <c r="A95" s="466"/>
      <c r="B95" s="412"/>
    </row>
    <row r="96" spans="1:6" ht="18" customHeight="1" x14ac:dyDescent="0.25">
      <c r="A96" s="466"/>
      <c r="B96" s="412"/>
    </row>
    <row r="97" spans="1:6" ht="15.6" customHeight="1" x14ac:dyDescent="0.25">
      <c r="A97" t="s">
        <v>335</v>
      </c>
    </row>
    <row r="98" spans="1:6" ht="19.5" customHeight="1" x14ac:dyDescent="0.3">
      <c r="A98" s="410" t="s">
        <v>292</v>
      </c>
      <c r="B98" s="410"/>
      <c r="C98" s="410"/>
      <c r="D98" s="410"/>
      <c r="E98" s="410"/>
      <c r="F98" s="411" t="s">
        <v>336</v>
      </c>
    </row>
    <row r="99" spans="1:6" ht="15" customHeight="1" thickBot="1" x14ac:dyDescent="0.3">
      <c r="F99" s="459" t="s">
        <v>294</v>
      </c>
    </row>
    <row r="100" spans="1:6" ht="18.75" customHeight="1" thickBot="1" x14ac:dyDescent="0.3">
      <c r="B100" s="463" t="s">
        <v>95</v>
      </c>
      <c r="C100" s="464"/>
      <c r="D100" s="464"/>
      <c r="E100" s="464"/>
      <c r="F100" s="465"/>
    </row>
    <row r="101" spans="1:6" ht="19.5" customHeight="1" x14ac:dyDescent="0.25">
      <c r="A101" s="417" t="s">
        <v>296</v>
      </c>
      <c r="B101" s="418" t="s">
        <v>297</v>
      </c>
      <c r="C101" s="419" t="s">
        <v>298</v>
      </c>
      <c r="D101" s="420" t="s">
        <v>299</v>
      </c>
      <c r="E101" s="420" t="s">
        <v>300</v>
      </c>
      <c r="F101" s="420" t="s">
        <v>301</v>
      </c>
    </row>
    <row r="102" spans="1:6" ht="17.25" customHeight="1" thickBot="1" x14ac:dyDescent="0.3">
      <c r="A102" s="421"/>
      <c r="B102" s="422">
        <v>2022</v>
      </c>
      <c r="C102" s="423">
        <v>2022</v>
      </c>
      <c r="D102" s="424">
        <v>2023</v>
      </c>
      <c r="E102" s="424">
        <v>2024</v>
      </c>
      <c r="F102" s="425">
        <v>2025</v>
      </c>
    </row>
    <row r="103" spans="1:6" ht="18" customHeight="1" x14ac:dyDescent="0.25">
      <c r="A103" s="426" t="s">
        <v>302</v>
      </c>
      <c r="B103" s="427">
        <f>SUM(B104:B108)</f>
        <v>190403</v>
      </c>
      <c r="C103" s="427">
        <f>SUM(C104:C108)</f>
        <v>218852</v>
      </c>
      <c r="D103" s="427">
        <f>SUM(D104:D108)</f>
        <v>175135</v>
      </c>
      <c r="E103" s="427">
        <f>SUM(E104:E108)</f>
        <v>175135</v>
      </c>
      <c r="F103" s="427">
        <f>SUM(F104:F108)</f>
        <v>175135</v>
      </c>
    </row>
    <row r="104" spans="1:6" ht="17.25" customHeight="1" x14ac:dyDescent="0.25">
      <c r="A104" s="428" t="s">
        <v>303</v>
      </c>
      <c r="B104" s="429">
        <v>41500</v>
      </c>
      <c r="C104" s="429">
        <v>41500</v>
      </c>
      <c r="D104" s="430">
        <v>37400</v>
      </c>
      <c r="E104" s="430">
        <v>37400</v>
      </c>
      <c r="F104" s="430">
        <v>37400</v>
      </c>
    </row>
    <row r="105" spans="1:6" ht="15" customHeight="1" x14ac:dyDescent="0.25">
      <c r="A105" s="428" t="s">
        <v>304</v>
      </c>
      <c r="B105" s="429">
        <v>44200</v>
      </c>
      <c r="C105" s="429">
        <v>44200</v>
      </c>
      <c r="D105" s="430">
        <v>40700</v>
      </c>
      <c r="E105" s="430">
        <v>40700</v>
      </c>
      <c r="F105" s="430">
        <v>40700</v>
      </c>
    </row>
    <row r="106" spans="1:6" ht="16.5" customHeight="1" x14ac:dyDescent="0.25">
      <c r="A106" s="428" t="s">
        <v>305</v>
      </c>
      <c r="B106" s="429">
        <v>4171</v>
      </c>
      <c r="C106" s="429">
        <v>4171</v>
      </c>
      <c r="D106" s="430">
        <v>4468</v>
      </c>
      <c r="E106" s="430">
        <v>4468</v>
      </c>
      <c r="F106" s="430">
        <v>4468</v>
      </c>
    </row>
    <row r="107" spans="1:6" ht="13.5" customHeight="1" x14ac:dyDescent="0.25">
      <c r="A107" s="431" t="s">
        <v>306</v>
      </c>
      <c r="B107" s="429">
        <v>100530</v>
      </c>
      <c r="C107" s="429">
        <v>100530</v>
      </c>
      <c r="D107" s="430">
        <v>92565</v>
      </c>
      <c r="E107" s="430">
        <v>92565</v>
      </c>
      <c r="F107" s="430">
        <v>92565</v>
      </c>
    </row>
    <row r="108" spans="1:6" ht="14.25" customHeight="1" thickBot="1" x14ac:dyDescent="0.3">
      <c r="A108" s="432" t="s">
        <v>307</v>
      </c>
      <c r="B108" s="429">
        <v>2</v>
      </c>
      <c r="C108" s="429">
        <v>28451</v>
      </c>
      <c r="D108" s="430">
        <v>2</v>
      </c>
      <c r="E108" s="430">
        <v>2</v>
      </c>
      <c r="F108" s="430">
        <v>2</v>
      </c>
    </row>
    <row r="109" spans="1:6" ht="18" customHeight="1" thickBot="1" x14ac:dyDescent="0.3">
      <c r="A109" s="435" t="s">
        <v>308</v>
      </c>
      <c r="B109" s="436">
        <f t="shared" ref="B109:F109" si="2">B112+B117+B122+B125+B113+B123+B114+B124</f>
        <v>1229580</v>
      </c>
      <c r="C109" s="436">
        <f t="shared" si="2"/>
        <v>1463601</v>
      </c>
      <c r="D109" s="436">
        <f t="shared" si="2"/>
        <v>1420823</v>
      </c>
      <c r="E109" s="436">
        <f t="shared" si="2"/>
        <v>1420823</v>
      </c>
      <c r="F109" s="436">
        <f t="shared" si="2"/>
        <v>1420823</v>
      </c>
    </row>
    <row r="110" spans="1:6" ht="15.75" customHeight="1" x14ac:dyDescent="0.25">
      <c r="A110" s="437" t="s">
        <v>327</v>
      </c>
      <c r="B110" s="449">
        <v>733497</v>
      </c>
      <c r="C110" s="449">
        <v>837797</v>
      </c>
      <c r="D110" s="439">
        <v>838147</v>
      </c>
      <c r="E110" s="439">
        <v>838147</v>
      </c>
      <c r="F110" s="439">
        <v>838147</v>
      </c>
    </row>
    <row r="111" spans="1:6" ht="16.5" customHeight="1" thickBot="1" x14ac:dyDescent="0.3">
      <c r="A111" s="467" t="s">
        <v>328</v>
      </c>
      <c r="B111" s="468">
        <v>111000</v>
      </c>
      <c r="C111" s="468">
        <f>121738+15+350</f>
        <v>122103</v>
      </c>
      <c r="D111" s="469">
        <v>121738</v>
      </c>
      <c r="E111" s="469">
        <v>121738</v>
      </c>
      <c r="F111" s="469">
        <v>121738</v>
      </c>
    </row>
    <row r="112" spans="1:6" ht="21" customHeight="1" thickBot="1" x14ac:dyDescent="0.3">
      <c r="A112" s="443" t="s">
        <v>311</v>
      </c>
      <c r="B112" s="470">
        <f>SUM(B110:B111)</f>
        <v>844497</v>
      </c>
      <c r="C112" s="470">
        <f>SUM(C110:C111)</f>
        <v>959900</v>
      </c>
      <c r="D112" s="471">
        <f>SUM(D110:D111)</f>
        <v>959885</v>
      </c>
      <c r="E112" s="471">
        <f>SUM(E110:E111)</f>
        <v>959885</v>
      </c>
      <c r="F112" s="471">
        <f>SUM(F110:F111)</f>
        <v>959885</v>
      </c>
    </row>
    <row r="113" spans="1:7" ht="15.75" customHeight="1" thickBot="1" x14ac:dyDescent="0.3">
      <c r="A113" s="435" t="s">
        <v>312</v>
      </c>
      <c r="B113" s="436">
        <v>0</v>
      </c>
      <c r="C113" s="436">
        <v>39662</v>
      </c>
      <c r="D113" s="444">
        <v>0</v>
      </c>
      <c r="E113" s="444">
        <v>0</v>
      </c>
      <c r="F113" s="444">
        <v>0</v>
      </c>
    </row>
    <row r="114" spans="1:7" ht="14.25" customHeight="1" thickBot="1" x14ac:dyDescent="0.3">
      <c r="A114" s="447" t="s">
        <v>313</v>
      </c>
      <c r="B114" s="445">
        <v>0</v>
      </c>
      <c r="C114" s="445">
        <v>28434</v>
      </c>
      <c r="D114" s="446">
        <v>0</v>
      </c>
      <c r="E114" s="446">
        <v>0</v>
      </c>
      <c r="F114" s="446">
        <v>0</v>
      </c>
    </row>
    <row r="115" spans="1:7" ht="15.75" hidden="1" customHeight="1" x14ac:dyDescent="0.25">
      <c r="A115" s="448" t="s">
        <v>314</v>
      </c>
      <c r="B115" s="449">
        <v>0</v>
      </c>
      <c r="C115" s="449">
        <v>0</v>
      </c>
      <c r="D115" s="439">
        <v>0</v>
      </c>
      <c r="E115" s="439">
        <v>0</v>
      </c>
      <c r="F115" s="439">
        <v>0</v>
      </c>
      <c r="G115" s="412"/>
    </row>
    <row r="116" spans="1:7" ht="16.5" hidden="1" customHeight="1" x14ac:dyDescent="0.25">
      <c r="A116" s="450" t="s">
        <v>315</v>
      </c>
      <c r="B116" s="468">
        <v>0</v>
      </c>
      <c r="C116" s="468">
        <v>1000</v>
      </c>
      <c r="D116" s="469">
        <v>0</v>
      </c>
      <c r="E116" s="469">
        <v>0</v>
      </c>
      <c r="F116" s="442">
        <v>0</v>
      </c>
    </row>
    <row r="117" spans="1:7" ht="18" customHeight="1" thickBot="1" x14ac:dyDescent="0.3">
      <c r="A117" s="443" t="s">
        <v>316</v>
      </c>
      <c r="B117" s="436">
        <f>B115+B116</f>
        <v>0</v>
      </c>
      <c r="C117" s="436">
        <f>C115+C116</f>
        <v>1000</v>
      </c>
      <c r="D117" s="444">
        <f>D115+D116</f>
        <v>0</v>
      </c>
      <c r="E117" s="444">
        <f>E115+E116</f>
        <v>0</v>
      </c>
      <c r="F117" s="444">
        <f>F115+F116</f>
        <v>0</v>
      </c>
    </row>
    <row r="118" spans="1:7" ht="18" customHeight="1" x14ac:dyDescent="0.25">
      <c r="A118" s="448" t="s">
        <v>329</v>
      </c>
      <c r="B118" s="449">
        <v>108856</v>
      </c>
      <c r="C118" s="449">
        <v>118036</v>
      </c>
      <c r="D118" s="439">
        <v>128816</v>
      </c>
      <c r="E118" s="439">
        <v>128816</v>
      </c>
      <c r="F118" s="439">
        <v>128816</v>
      </c>
    </row>
    <row r="119" spans="1:7" ht="17.25" customHeight="1" x14ac:dyDescent="0.25">
      <c r="A119" s="428" t="s">
        <v>330</v>
      </c>
      <c r="B119" s="429">
        <v>24386</v>
      </c>
      <c r="C119" s="429">
        <v>35902</v>
      </c>
      <c r="D119" s="430">
        <v>32343</v>
      </c>
      <c r="E119" s="430">
        <v>32343</v>
      </c>
      <c r="F119" s="430">
        <v>32343</v>
      </c>
    </row>
    <row r="120" spans="1:7" ht="16.5" customHeight="1" x14ac:dyDescent="0.25">
      <c r="A120" s="428" t="s">
        <v>331</v>
      </c>
      <c r="B120" s="429">
        <v>144721</v>
      </c>
      <c r="C120" s="429">
        <v>169163</v>
      </c>
      <c r="D120" s="430">
        <v>197596</v>
      </c>
      <c r="E120" s="430">
        <v>197596</v>
      </c>
      <c r="F120" s="430">
        <v>197596</v>
      </c>
    </row>
    <row r="121" spans="1:7" ht="15.75" customHeight="1" thickBot="1" x14ac:dyDescent="0.3">
      <c r="A121" s="453" t="s">
        <v>332</v>
      </c>
      <c r="B121" s="468">
        <v>6590</v>
      </c>
      <c r="C121" s="468">
        <v>10974</v>
      </c>
      <c r="D121" s="469">
        <v>9618</v>
      </c>
      <c r="E121" s="469">
        <v>9618</v>
      </c>
      <c r="F121" s="469">
        <v>9618</v>
      </c>
    </row>
    <row r="122" spans="1:7" ht="14.25" customHeight="1" thickBot="1" x14ac:dyDescent="0.3">
      <c r="A122" s="443" t="s">
        <v>321</v>
      </c>
      <c r="B122" s="472">
        <f>B118+B119+B120+B121</f>
        <v>284553</v>
      </c>
      <c r="C122" s="472">
        <f>C118+C119+C120+C121</f>
        <v>334075</v>
      </c>
      <c r="D122" s="473">
        <f>D118+D119+D120+D121</f>
        <v>368373</v>
      </c>
      <c r="E122" s="473">
        <f>E118+E119+E120+E121</f>
        <v>368373</v>
      </c>
      <c r="F122" s="473">
        <f>F118+F119+F120+F121</f>
        <v>368373</v>
      </c>
    </row>
    <row r="123" spans="1:7" ht="16.5" customHeight="1" thickBot="1" x14ac:dyDescent="0.3">
      <c r="A123" s="454" t="s">
        <v>322</v>
      </c>
      <c r="B123" s="474">
        <v>100530</v>
      </c>
      <c r="C123" s="474">
        <v>100530</v>
      </c>
      <c r="D123" s="475">
        <v>92565</v>
      </c>
      <c r="E123" s="475">
        <v>92565</v>
      </c>
      <c r="F123" s="475">
        <v>92565</v>
      </c>
    </row>
    <row r="124" spans="1:7" ht="16.5" customHeight="1" thickBot="1" x14ac:dyDescent="0.3">
      <c r="A124" s="454" t="s">
        <v>323</v>
      </c>
      <c r="B124" s="474">
        <v>0</v>
      </c>
      <c r="C124" s="474">
        <v>0</v>
      </c>
      <c r="D124" s="475">
        <v>0</v>
      </c>
      <c r="E124" s="475">
        <v>0</v>
      </c>
      <c r="F124" s="475">
        <v>0</v>
      </c>
    </row>
    <row r="125" spans="1:7" ht="15.75" customHeight="1" thickBot="1" x14ac:dyDescent="0.3">
      <c r="A125" s="447" t="s">
        <v>324</v>
      </c>
      <c r="B125" s="455">
        <v>0</v>
      </c>
      <c r="C125" s="455">
        <v>0</v>
      </c>
      <c r="D125" s="456">
        <v>0</v>
      </c>
      <c r="E125" s="456">
        <v>0</v>
      </c>
      <c r="F125" s="456">
        <v>0</v>
      </c>
    </row>
    <row r="126" spans="1:7" ht="15.75" customHeight="1" thickBot="1" x14ac:dyDescent="0.3">
      <c r="A126" s="457" t="s">
        <v>167</v>
      </c>
      <c r="B126" s="436">
        <v>0</v>
      </c>
      <c r="C126" s="436">
        <v>0</v>
      </c>
      <c r="D126" s="444">
        <v>0</v>
      </c>
      <c r="E126" s="444">
        <v>0</v>
      </c>
      <c r="F126" s="444">
        <v>0</v>
      </c>
    </row>
    <row r="127" spans="1:7" ht="18" customHeight="1" x14ac:dyDescent="0.25">
      <c r="A127" s="466"/>
      <c r="D127" s="412"/>
      <c r="E127" s="412"/>
    </row>
    <row r="128" spans="1:7" ht="18" customHeight="1" x14ac:dyDescent="0.25">
      <c r="A128" s="466"/>
      <c r="D128" s="412"/>
      <c r="E128" s="412"/>
    </row>
    <row r="129" spans="1:6" ht="16.149999999999999" customHeight="1" x14ac:dyDescent="0.25"/>
    <row r="130" spans="1:6" ht="21" customHeight="1" x14ac:dyDescent="0.3">
      <c r="A130" s="410" t="s">
        <v>292</v>
      </c>
      <c r="B130" s="410"/>
      <c r="C130" s="410"/>
      <c r="D130" s="410"/>
      <c r="E130" s="410"/>
      <c r="F130" s="411" t="s">
        <v>337</v>
      </c>
    </row>
    <row r="131" spans="1:6" ht="15" customHeight="1" thickBot="1" x14ac:dyDescent="0.3">
      <c r="F131" s="459" t="s">
        <v>294</v>
      </c>
    </row>
    <row r="132" spans="1:6" ht="19.5" customHeight="1" thickBot="1" x14ac:dyDescent="0.3">
      <c r="B132" s="463" t="s">
        <v>338</v>
      </c>
      <c r="C132" s="464"/>
      <c r="D132" s="464"/>
      <c r="E132" s="464"/>
      <c r="F132" s="465"/>
    </row>
    <row r="133" spans="1:6" ht="21" customHeight="1" x14ac:dyDescent="0.25">
      <c r="A133" s="417" t="s">
        <v>296</v>
      </c>
      <c r="B133" s="418" t="s">
        <v>297</v>
      </c>
      <c r="C133" s="419" t="s">
        <v>298</v>
      </c>
      <c r="D133" s="420" t="s">
        <v>299</v>
      </c>
      <c r="E133" s="420" t="s">
        <v>300</v>
      </c>
      <c r="F133" s="420" t="s">
        <v>301</v>
      </c>
    </row>
    <row r="134" spans="1:6" ht="17.25" customHeight="1" thickBot="1" x14ac:dyDescent="0.3">
      <c r="A134" s="421"/>
      <c r="B134" s="422">
        <v>2022</v>
      </c>
      <c r="C134" s="423">
        <v>2022</v>
      </c>
      <c r="D134" s="424">
        <v>2023</v>
      </c>
      <c r="E134" s="424">
        <v>2024</v>
      </c>
      <c r="F134" s="425">
        <v>2025</v>
      </c>
    </row>
    <row r="135" spans="1:6" ht="17.25" customHeight="1" x14ac:dyDescent="0.25">
      <c r="A135" s="426" t="s">
        <v>302</v>
      </c>
      <c r="B135" s="427">
        <f>SUM(B136:B140)</f>
        <v>139915</v>
      </c>
      <c r="C135" s="427">
        <f>SUM(C136:C140)</f>
        <v>141115</v>
      </c>
      <c r="D135" s="427">
        <f>SUM(D136:D140)</f>
        <v>174226</v>
      </c>
      <c r="E135" s="427">
        <f>SUM(E136:E140)</f>
        <v>174226</v>
      </c>
      <c r="F135" s="427">
        <f>SUM(F136:F140)</f>
        <v>174226</v>
      </c>
    </row>
    <row r="136" spans="1:6" ht="15" customHeight="1" x14ac:dyDescent="0.25">
      <c r="A136" s="428" t="s">
        <v>303</v>
      </c>
      <c r="B136" s="429">
        <v>41250</v>
      </c>
      <c r="C136" s="429">
        <v>41250</v>
      </c>
      <c r="D136" s="430">
        <f>39700+3990</f>
        <v>43690</v>
      </c>
      <c r="E136" s="430">
        <f t="shared" ref="E136:F136" si="3">39700+3990</f>
        <v>43690</v>
      </c>
      <c r="F136" s="430">
        <f t="shared" si="3"/>
        <v>43690</v>
      </c>
    </row>
    <row r="137" spans="1:6" ht="15" customHeight="1" x14ac:dyDescent="0.25">
      <c r="A137" s="428" t="s">
        <v>304</v>
      </c>
      <c r="B137" s="429">
        <v>29500</v>
      </c>
      <c r="C137" s="429">
        <v>29500</v>
      </c>
      <c r="D137" s="430">
        <v>36300</v>
      </c>
      <c r="E137" s="430">
        <v>36300</v>
      </c>
      <c r="F137" s="430">
        <v>36300</v>
      </c>
    </row>
    <row r="138" spans="1:6" ht="15" customHeight="1" x14ac:dyDescent="0.25">
      <c r="A138" s="428" t="s">
        <v>305</v>
      </c>
      <c r="B138" s="429">
        <v>5896</v>
      </c>
      <c r="C138" s="429">
        <v>5896</v>
      </c>
      <c r="D138" s="430">
        <v>6636</v>
      </c>
      <c r="E138" s="430">
        <v>6636</v>
      </c>
      <c r="F138" s="430">
        <v>6636</v>
      </c>
    </row>
    <row r="139" spans="1:6" ht="15.75" customHeight="1" x14ac:dyDescent="0.25">
      <c r="A139" s="431" t="s">
        <v>306</v>
      </c>
      <c r="B139" s="429">
        <v>63269</v>
      </c>
      <c r="C139" s="429">
        <v>63269</v>
      </c>
      <c r="D139" s="430">
        <v>87600</v>
      </c>
      <c r="E139" s="430">
        <v>87600</v>
      </c>
      <c r="F139" s="430">
        <v>87600</v>
      </c>
    </row>
    <row r="140" spans="1:6" ht="14.25" customHeight="1" thickBot="1" x14ac:dyDescent="0.3">
      <c r="A140" s="432" t="s">
        <v>307</v>
      </c>
      <c r="B140" s="429">
        <v>0</v>
      </c>
      <c r="C140" s="429">
        <v>1200</v>
      </c>
      <c r="D140" s="430">
        <v>0</v>
      </c>
      <c r="E140" s="430">
        <v>0</v>
      </c>
      <c r="F140" s="430">
        <v>0</v>
      </c>
    </row>
    <row r="141" spans="1:6" ht="17.25" customHeight="1" thickBot="1" x14ac:dyDescent="0.3">
      <c r="A141" s="435" t="s">
        <v>308</v>
      </c>
      <c r="B141" s="436">
        <f t="shared" ref="B141:F141" si="4">B144+B149+B154+B157+B145+B155+B146+B156</f>
        <v>1310422</v>
      </c>
      <c r="C141" s="436">
        <f t="shared" si="4"/>
        <v>1361251</v>
      </c>
      <c r="D141" s="436">
        <f t="shared" si="4"/>
        <v>1317099</v>
      </c>
      <c r="E141" s="436">
        <f t="shared" si="4"/>
        <v>1317099</v>
      </c>
      <c r="F141" s="436">
        <f t="shared" si="4"/>
        <v>1317099</v>
      </c>
    </row>
    <row r="142" spans="1:6" ht="15.75" customHeight="1" x14ac:dyDescent="0.25">
      <c r="A142" s="437" t="s">
        <v>327</v>
      </c>
      <c r="B142" s="476">
        <v>780000</v>
      </c>
      <c r="C142" s="476">
        <v>746785</v>
      </c>
      <c r="D142" s="462">
        <v>747248</v>
      </c>
      <c r="E142" s="462">
        <v>747248</v>
      </c>
      <c r="F142" s="462">
        <v>747248</v>
      </c>
    </row>
    <row r="143" spans="1:6" ht="15" customHeight="1" thickBot="1" x14ac:dyDescent="0.3">
      <c r="A143" s="440" t="s">
        <v>328</v>
      </c>
      <c r="B143" s="468">
        <v>140000</v>
      </c>
      <c r="C143" s="468">
        <f>113543+463</f>
        <v>114006</v>
      </c>
      <c r="D143" s="469">
        <v>113543</v>
      </c>
      <c r="E143" s="469">
        <v>113543</v>
      </c>
      <c r="F143" s="469">
        <v>113543</v>
      </c>
    </row>
    <row r="144" spans="1:6" ht="16.5" customHeight="1" thickBot="1" x14ac:dyDescent="0.3">
      <c r="A144" s="443" t="s">
        <v>311</v>
      </c>
      <c r="B144" s="436">
        <f>SUM(B142:B143)</f>
        <v>920000</v>
      </c>
      <c r="C144" s="436">
        <f>SUM(C142:C143)</f>
        <v>860791</v>
      </c>
      <c r="D144" s="444">
        <f>SUM(D142:D143)</f>
        <v>860791</v>
      </c>
      <c r="E144" s="444">
        <f>SUM(E142:E143)</f>
        <v>860791</v>
      </c>
      <c r="F144" s="444">
        <f>SUM(F142:F143)</f>
        <v>860791</v>
      </c>
    </row>
    <row r="145" spans="1:6" ht="15.75" customHeight="1" thickBot="1" x14ac:dyDescent="0.3">
      <c r="A145" s="435" t="s">
        <v>339</v>
      </c>
      <c r="B145" s="470">
        <v>0</v>
      </c>
      <c r="C145" s="470">
        <v>54539</v>
      </c>
      <c r="D145" s="471">
        <v>0</v>
      </c>
      <c r="E145" s="471">
        <v>0</v>
      </c>
      <c r="F145" s="471">
        <v>0</v>
      </c>
    </row>
    <row r="146" spans="1:6" ht="15.75" customHeight="1" thickBot="1" x14ac:dyDescent="0.3">
      <c r="A146" s="447" t="s">
        <v>313</v>
      </c>
      <c r="B146" s="455">
        <v>0</v>
      </c>
      <c r="C146" s="455">
        <v>700</v>
      </c>
      <c r="D146" s="430">
        <v>0</v>
      </c>
      <c r="E146" s="430">
        <v>0</v>
      </c>
      <c r="F146" s="430">
        <v>0</v>
      </c>
    </row>
    <row r="147" spans="1:6" ht="15.75" hidden="1" customHeight="1" x14ac:dyDescent="0.25">
      <c r="A147" s="448" t="s">
        <v>314</v>
      </c>
      <c r="B147" s="449">
        <v>0</v>
      </c>
      <c r="C147" s="449">
        <v>0</v>
      </c>
      <c r="D147" s="439">
        <v>0</v>
      </c>
      <c r="E147" s="439">
        <v>0</v>
      </c>
      <c r="F147" s="439">
        <v>0</v>
      </c>
    </row>
    <row r="148" spans="1:6" ht="17.25" hidden="1" customHeight="1" x14ac:dyDescent="0.25">
      <c r="A148" s="450" t="s">
        <v>315</v>
      </c>
      <c r="B148" s="468">
        <v>0</v>
      </c>
      <c r="C148" s="468">
        <v>6000</v>
      </c>
      <c r="D148" s="469">
        <v>0</v>
      </c>
      <c r="E148" s="469">
        <v>0</v>
      </c>
      <c r="F148" s="442">
        <v>0</v>
      </c>
    </row>
    <row r="149" spans="1:6" ht="15" customHeight="1" thickBot="1" x14ac:dyDescent="0.3">
      <c r="A149" s="443" t="s">
        <v>340</v>
      </c>
      <c r="B149" s="436">
        <f>B147+B148</f>
        <v>0</v>
      </c>
      <c r="C149" s="436">
        <f>C147+C148</f>
        <v>6000</v>
      </c>
      <c r="D149" s="444">
        <f>D147+D148</f>
        <v>0</v>
      </c>
      <c r="E149" s="444">
        <f>E147+E148</f>
        <v>0</v>
      </c>
      <c r="F149" s="444">
        <f>F147+F148</f>
        <v>0</v>
      </c>
    </row>
    <row r="150" spans="1:6" ht="18" customHeight="1" x14ac:dyDescent="0.25">
      <c r="A150" s="448" t="s">
        <v>329</v>
      </c>
      <c r="B150" s="449">
        <v>107948</v>
      </c>
      <c r="C150" s="449">
        <v>116993</v>
      </c>
      <c r="D150" s="439">
        <v>109597</v>
      </c>
      <c r="E150" s="439">
        <v>109597</v>
      </c>
      <c r="F150" s="439">
        <v>109597</v>
      </c>
    </row>
    <row r="151" spans="1:6" ht="17.25" customHeight="1" x14ac:dyDescent="0.25">
      <c r="A151" s="428" t="s">
        <v>330</v>
      </c>
      <c r="B151" s="429">
        <v>19855</v>
      </c>
      <c r="C151" s="429">
        <v>31371</v>
      </c>
      <c r="D151" s="430">
        <v>27056</v>
      </c>
      <c r="E151" s="430">
        <v>27056</v>
      </c>
      <c r="F151" s="430">
        <v>27056</v>
      </c>
    </row>
    <row r="152" spans="1:6" ht="16.5" customHeight="1" x14ac:dyDescent="0.25">
      <c r="A152" s="428" t="s">
        <v>331</v>
      </c>
      <c r="B152" s="429">
        <v>190814</v>
      </c>
      <c r="C152" s="429">
        <v>214716</v>
      </c>
      <c r="D152" s="430">
        <v>220222</v>
      </c>
      <c r="E152" s="430">
        <v>220222</v>
      </c>
      <c r="F152" s="430">
        <v>220222</v>
      </c>
    </row>
    <row r="153" spans="1:6" ht="16.5" customHeight="1" thickBot="1" x14ac:dyDescent="0.3">
      <c r="A153" s="453" t="s">
        <v>332</v>
      </c>
      <c r="B153" s="468">
        <v>8536</v>
      </c>
      <c r="C153" s="468">
        <v>12372</v>
      </c>
      <c r="D153" s="469">
        <v>11833</v>
      </c>
      <c r="E153" s="469">
        <v>11833</v>
      </c>
      <c r="F153" s="469">
        <v>11833</v>
      </c>
    </row>
    <row r="154" spans="1:6" ht="17.25" customHeight="1" thickBot="1" x14ac:dyDescent="0.3">
      <c r="A154" s="443" t="s">
        <v>321</v>
      </c>
      <c r="B154" s="472">
        <f>B150+B151+B152+B153</f>
        <v>327153</v>
      </c>
      <c r="C154" s="472">
        <f>SUM(C150:C153)</f>
        <v>375452</v>
      </c>
      <c r="D154" s="473">
        <f>D150+D151+D152+D153</f>
        <v>368708</v>
      </c>
      <c r="E154" s="473">
        <f>E150+E151+E152+E153</f>
        <v>368708</v>
      </c>
      <c r="F154" s="473">
        <f>F150+F151+F152+F153</f>
        <v>368708</v>
      </c>
    </row>
    <row r="155" spans="1:6" ht="17.25" customHeight="1" thickBot="1" x14ac:dyDescent="0.3">
      <c r="A155" s="454" t="s">
        <v>322</v>
      </c>
      <c r="B155" s="474">
        <v>63269</v>
      </c>
      <c r="C155" s="474">
        <v>63269</v>
      </c>
      <c r="D155" s="475">
        <v>87600</v>
      </c>
      <c r="E155" s="475">
        <v>87600</v>
      </c>
      <c r="F155" s="475">
        <v>87600</v>
      </c>
    </row>
    <row r="156" spans="1:6" ht="17.25" customHeight="1" thickBot="1" x14ac:dyDescent="0.3">
      <c r="A156" s="454" t="s">
        <v>323</v>
      </c>
      <c r="B156" s="474">
        <v>0</v>
      </c>
      <c r="C156" s="474">
        <v>0</v>
      </c>
      <c r="D156" s="475">
        <v>0</v>
      </c>
      <c r="E156" s="475">
        <v>0</v>
      </c>
      <c r="F156" s="475">
        <v>0</v>
      </c>
    </row>
    <row r="157" spans="1:6" ht="15" customHeight="1" thickBot="1" x14ac:dyDescent="0.3">
      <c r="A157" s="447" t="s">
        <v>324</v>
      </c>
      <c r="B157" s="455">
        <v>0</v>
      </c>
      <c r="C157" s="455">
        <v>500</v>
      </c>
      <c r="D157" s="456">
        <v>0</v>
      </c>
      <c r="E157" s="456">
        <v>0</v>
      </c>
      <c r="F157" s="456">
        <v>0</v>
      </c>
    </row>
    <row r="158" spans="1:6" ht="16.5" customHeight="1" thickBot="1" x14ac:dyDescent="0.3">
      <c r="A158" s="457" t="s">
        <v>167</v>
      </c>
      <c r="B158" s="436">
        <v>0</v>
      </c>
      <c r="C158" s="472">
        <v>0</v>
      </c>
      <c r="D158" s="444">
        <v>0</v>
      </c>
      <c r="E158" s="444">
        <v>0</v>
      </c>
      <c r="F158" s="444">
        <v>0</v>
      </c>
    </row>
    <row r="159" spans="1:6" ht="17.100000000000001" customHeight="1" x14ac:dyDescent="0.25">
      <c r="A159" s="458"/>
      <c r="C159" s="458"/>
      <c r="D159" s="477"/>
      <c r="E159" s="477"/>
    </row>
    <row r="160" spans="1:6" ht="17.100000000000001" customHeight="1" x14ac:dyDescent="0.25">
      <c r="A160" s="458"/>
      <c r="C160" s="458"/>
      <c r="D160" s="477"/>
      <c r="E160" s="477"/>
    </row>
    <row r="161" spans="1:6" ht="17.100000000000001" customHeight="1" x14ac:dyDescent="0.25">
      <c r="C161" s="458"/>
    </row>
    <row r="162" spans="1:6" ht="21" customHeight="1" x14ac:dyDescent="0.3">
      <c r="A162" s="410" t="s">
        <v>292</v>
      </c>
      <c r="B162" s="410"/>
      <c r="C162" s="410"/>
      <c r="D162" s="410"/>
      <c r="E162" s="410"/>
      <c r="F162" s="411" t="s">
        <v>341</v>
      </c>
    </row>
    <row r="163" spans="1:6" ht="16.5" customHeight="1" thickBot="1" x14ac:dyDescent="0.3">
      <c r="F163" s="459" t="s">
        <v>294</v>
      </c>
    </row>
    <row r="164" spans="1:6" ht="17.25" customHeight="1" thickBot="1" x14ac:dyDescent="0.3">
      <c r="B164" s="463" t="s">
        <v>342</v>
      </c>
      <c r="C164" s="464"/>
      <c r="D164" s="464"/>
      <c r="E164" s="464"/>
      <c r="F164" s="465"/>
    </row>
    <row r="165" spans="1:6" ht="21" customHeight="1" x14ac:dyDescent="0.25">
      <c r="A165" s="417" t="s">
        <v>296</v>
      </c>
      <c r="B165" s="418" t="s">
        <v>297</v>
      </c>
      <c r="C165" s="419" t="s">
        <v>298</v>
      </c>
      <c r="D165" s="420" t="s">
        <v>299</v>
      </c>
      <c r="E165" s="420" t="s">
        <v>300</v>
      </c>
      <c r="F165" s="420" t="s">
        <v>301</v>
      </c>
    </row>
    <row r="166" spans="1:6" ht="21" customHeight="1" thickBot="1" x14ac:dyDescent="0.3">
      <c r="A166" s="421"/>
      <c r="B166" s="422">
        <v>2022</v>
      </c>
      <c r="C166" s="423">
        <v>2022</v>
      </c>
      <c r="D166" s="424">
        <v>2023</v>
      </c>
      <c r="E166" s="424">
        <v>2024</v>
      </c>
      <c r="F166" s="425">
        <v>2025</v>
      </c>
    </row>
    <row r="167" spans="1:6" ht="17.45" customHeight="1" x14ac:dyDescent="0.25">
      <c r="A167" s="426" t="s">
        <v>302</v>
      </c>
      <c r="B167" s="427">
        <f>SUM(B168:B172)</f>
        <v>164804</v>
      </c>
      <c r="C167" s="427">
        <f>SUM(C168:C172)</f>
        <v>164804</v>
      </c>
      <c r="D167" s="427">
        <f>SUM(D168:D172)</f>
        <v>164908</v>
      </c>
      <c r="E167" s="427">
        <f>SUM(E168:E172)</f>
        <v>164908</v>
      </c>
      <c r="F167" s="427">
        <f>SUM(F168:F172)</f>
        <v>164908</v>
      </c>
    </row>
    <row r="168" spans="1:6" ht="15" customHeight="1" x14ac:dyDescent="0.25">
      <c r="A168" s="428" t="s">
        <v>303</v>
      </c>
      <c r="B168" s="429">
        <v>36910</v>
      </c>
      <c r="C168" s="429">
        <v>36910</v>
      </c>
      <c r="D168" s="430">
        <v>40000</v>
      </c>
      <c r="E168" s="430">
        <v>40000</v>
      </c>
      <c r="F168" s="430">
        <v>40000</v>
      </c>
    </row>
    <row r="169" spans="1:6" ht="17.25" customHeight="1" x14ac:dyDescent="0.25">
      <c r="A169" s="428" t="s">
        <v>304</v>
      </c>
      <c r="B169" s="429">
        <v>37000</v>
      </c>
      <c r="C169" s="429">
        <v>37000</v>
      </c>
      <c r="D169" s="430">
        <v>37760</v>
      </c>
      <c r="E169" s="430">
        <v>37760</v>
      </c>
      <c r="F169" s="430">
        <v>37760</v>
      </c>
    </row>
    <row r="170" spans="1:6" ht="16.5" customHeight="1" x14ac:dyDescent="0.25">
      <c r="A170" s="428" t="s">
        <v>305</v>
      </c>
      <c r="B170" s="429">
        <v>3274</v>
      </c>
      <c r="C170" s="429">
        <v>3274</v>
      </c>
      <c r="D170" s="430">
        <v>5150</v>
      </c>
      <c r="E170" s="430">
        <v>5150</v>
      </c>
      <c r="F170" s="430">
        <v>5150</v>
      </c>
    </row>
    <row r="171" spans="1:6" ht="15" customHeight="1" x14ac:dyDescent="0.25">
      <c r="A171" s="431" t="s">
        <v>306</v>
      </c>
      <c r="B171" s="429">
        <v>87620</v>
      </c>
      <c r="C171" s="429">
        <v>87620</v>
      </c>
      <c r="D171" s="430">
        <v>81998</v>
      </c>
      <c r="E171" s="430">
        <v>81998</v>
      </c>
      <c r="F171" s="430">
        <v>81998</v>
      </c>
    </row>
    <row r="172" spans="1:6" ht="14.25" customHeight="1" thickBot="1" x14ac:dyDescent="0.3">
      <c r="A172" s="432" t="s">
        <v>307</v>
      </c>
      <c r="B172" s="433">
        <v>0</v>
      </c>
      <c r="C172" s="433">
        <v>0</v>
      </c>
      <c r="D172" s="434">
        <v>0</v>
      </c>
      <c r="E172" s="434">
        <v>0</v>
      </c>
      <c r="F172" s="434">
        <v>0</v>
      </c>
    </row>
    <row r="173" spans="1:6" ht="21" customHeight="1" thickBot="1" x14ac:dyDescent="0.3">
      <c r="A173" s="435" t="s">
        <v>308</v>
      </c>
      <c r="B173" s="436">
        <f t="shared" ref="B173:F173" si="5">B176+B181+B186+B189+B177+B187+B178+B188</f>
        <v>1230235</v>
      </c>
      <c r="C173" s="436">
        <f t="shared" si="5"/>
        <v>1438768</v>
      </c>
      <c r="D173" s="436">
        <f t="shared" si="5"/>
        <v>1412778</v>
      </c>
      <c r="E173" s="436">
        <f t="shared" si="5"/>
        <v>1412778</v>
      </c>
      <c r="F173" s="436">
        <f t="shared" si="5"/>
        <v>1412778</v>
      </c>
    </row>
    <row r="174" spans="1:6" ht="18" customHeight="1" x14ac:dyDescent="0.25">
      <c r="A174" s="437" t="s">
        <v>327</v>
      </c>
      <c r="B174" s="449">
        <v>747210</v>
      </c>
      <c r="C174" s="449">
        <v>841520</v>
      </c>
      <c r="D174" s="439">
        <v>842688</v>
      </c>
      <c r="E174" s="439">
        <v>842688</v>
      </c>
      <c r="F174" s="439">
        <v>842688</v>
      </c>
    </row>
    <row r="175" spans="1:6" ht="16.5" customHeight="1" thickBot="1" x14ac:dyDescent="0.3">
      <c r="A175" s="440" t="s">
        <v>328</v>
      </c>
      <c r="B175" s="468">
        <v>110000</v>
      </c>
      <c r="C175" s="468">
        <f>120069+1168</f>
        <v>121237</v>
      </c>
      <c r="D175" s="469">
        <v>120069</v>
      </c>
      <c r="E175" s="469">
        <v>120069</v>
      </c>
      <c r="F175" s="469">
        <v>120069</v>
      </c>
    </row>
    <row r="176" spans="1:6" ht="18" customHeight="1" thickBot="1" x14ac:dyDescent="0.3">
      <c r="A176" s="443" t="s">
        <v>311</v>
      </c>
      <c r="B176" s="436">
        <f>SUM(B174:B175)</f>
        <v>857210</v>
      </c>
      <c r="C176" s="436">
        <f>SUM(C174:C175)</f>
        <v>962757</v>
      </c>
      <c r="D176" s="444">
        <f>SUM(D174:D175)</f>
        <v>962757</v>
      </c>
      <c r="E176" s="444">
        <f>SUM(E174:E175)</f>
        <v>962757</v>
      </c>
      <c r="F176" s="444">
        <f>SUM(F174:F175)</f>
        <v>962757</v>
      </c>
    </row>
    <row r="177" spans="1:7" ht="15.75" customHeight="1" thickBot="1" x14ac:dyDescent="0.3">
      <c r="A177" s="435" t="s">
        <v>312</v>
      </c>
      <c r="B177" s="470">
        <v>0</v>
      </c>
      <c r="C177" s="470">
        <v>45709</v>
      </c>
      <c r="D177" s="471">
        <v>0</v>
      </c>
      <c r="E177" s="471">
        <v>0</v>
      </c>
      <c r="F177" s="471">
        <v>0</v>
      </c>
    </row>
    <row r="178" spans="1:7" ht="15" customHeight="1" thickBot="1" x14ac:dyDescent="0.3">
      <c r="A178" s="447" t="s">
        <v>313</v>
      </c>
      <c r="B178" s="455">
        <v>0</v>
      </c>
      <c r="C178" s="455"/>
      <c r="D178" s="456">
        <v>0</v>
      </c>
      <c r="E178" s="456">
        <v>0</v>
      </c>
      <c r="F178" s="456">
        <v>0</v>
      </c>
    </row>
    <row r="179" spans="1:7" ht="15" hidden="1" customHeight="1" x14ac:dyDescent="0.25">
      <c r="A179" s="448" t="s">
        <v>314</v>
      </c>
      <c r="B179" s="449">
        <v>0</v>
      </c>
      <c r="C179" s="449">
        <v>0</v>
      </c>
      <c r="D179" s="439">
        <v>0</v>
      </c>
      <c r="E179" s="439">
        <v>0</v>
      </c>
      <c r="F179" s="439">
        <v>0</v>
      </c>
    </row>
    <row r="180" spans="1:7" ht="13.5" hidden="1" customHeight="1" x14ac:dyDescent="0.25">
      <c r="A180" s="450" t="s">
        <v>315</v>
      </c>
      <c r="B180" s="468">
        <v>0</v>
      </c>
      <c r="C180" s="468">
        <v>1000</v>
      </c>
      <c r="D180" s="439">
        <v>0</v>
      </c>
      <c r="E180" s="439">
        <v>0</v>
      </c>
      <c r="F180" s="439">
        <v>0</v>
      </c>
    </row>
    <row r="181" spans="1:7" ht="15" customHeight="1" thickBot="1" x14ac:dyDescent="0.3">
      <c r="A181" s="443" t="s">
        <v>316</v>
      </c>
      <c r="B181" s="436">
        <f>B179+B180</f>
        <v>0</v>
      </c>
      <c r="C181" s="436">
        <f>C179+C180</f>
        <v>1000</v>
      </c>
      <c r="D181" s="444">
        <f>D179+D180</f>
        <v>0</v>
      </c>
      <c r="E181" s="444">
        <f>E179+E180</f>
        <v>0</v>
      </c>
      <c r="F181" s="444">
        <f>F179+F180</f>
        <v>0</v>
      </c>
      <c r="G181" s="412"/>
    </row>
    <row r="182" spans="1:7" ht="18" customHeight="1" x14ac:dyDescent="0.25">
      <c r="A182" s="448" t="s">
        <v>329</v>
      </c>
      <c r="B182" s="449">
        <v>95762</v>
      </c>
      <c r="C182" s="449">
        <v>105380</v>
      </c>
      <c r="D182" s="439">
        <v>129741</v>
      </c>
      <c r="E182" s="439">
        <v>129741</v>
      </c>
      <c r="F182" s="439">
        <v>129741</v>
      </c>
    </row>
    <row r="183" spans="1:7" ht="17.25" customHeight="1" x14ac:dyDescent="0.25">
      <c r="A183" s="428" t="s">
        <v>330</v>
      </c>
      <c r="B183" s="429">
        <v>18455</v>
      </c>
      <c r="C183" s="429">
        <v>36386</v>
      </c>
      <c r="D183" s="478">
        <v>27197</v>
      </c>
      <c r="E183" s="478">
        <v>27197</v>
      </c>
      <c r="F183" s="478">
        <v>27197</v>
      </c>
    </row>
    <row r="184" spans="1:7" ht="15" customHeight="1" x14ac:dyDescent="0.25">
      <c r="A184" s="428" t="s">
        <v>331</v>
      </c>
      <c r="B184" s="429">
        <v>165931</v>
      </c>
      <c r="C184" s="429">
        <v>190139</v>
      </c>
      <c r="D184" s="478">
        <v>203237</v>
      </c>
      <c r="E184" s="478">
        <v>203237</v>
      </c>
      <c r="F184" s="478">
        <v>203237</v>
      </c>
    </row>
    <row r="185" spans="1:7" ht="15" customHeight="1" thickBot="1" x14ac:dyDescent="0.3">
      <c r="A185" s="453" t="s">
        <v>332</v>
      </c>
      <c r="B185" s="468">
        <v>5257</v>
      </c>
      <c r="C185" s="468">
        <v>9777</v>
      </c>
      <c r="D185" s="479">
        <v>7848</v>
      </c>
      <c r="E185" s="479">
        <v>7848</v>
      </c>
      <c r="F185" s="479">
        <v>7848</v>
      </c>
    </row>
    <row r="186" spans="1:7" ht="15" customHeight="1" thickBot="1" x14ac:dyDescent="0.3">
      <c r="A186" s="443" t="s">
        <v>321</v>
      </c>
      <c r="B186" s="472">
        <f>B182+B183+B184+B185</f>
        <v>285405</v>
      </c>
      <c r="C186" s="472">
        <f>SUM(C182:C185)</f>
        <v>341682</v>
      </c>
      <c r="D186" s="473">
        <f>D182+D183+D184+D185</f>
        <v>368023</v>
      </c>
      <c r="E186" s="473">
        <f>E182+E183+E184+E185</f>
        <v>368023</v>
      </c>
      <c r="F186" s="473">
        <f>F182+F183+F184+F185</f>
        <v>368023</v>
      </c>
    </row>
    <row r="187" spans="1:7" ht="14.25" customHeight="1" thickBot="1" x14ac:dyDescent="0.3">
      <c r="A187" s="454" t="s">
        <v>322</v>
      </c>
      <c r="B187" s="474">
        <v>87620</v>
      </c>
      <c r="C187" s="474">
        <v>87620</v>
      </c>
      <c r="D187" s="475">
        <v>81998</v>
      </c>
      <c r="E187" s="475">
        <v>81998</v>
      </c>
      <c r="F187" s="475">
        <v>81998</v>
      </c>
    </row>
    <row r="188" spans="1:7" ht="14.25" customHeight="1" thickBot="1" x14ac:dyDescent="0.3">
      <c r="A188" s="454" t="s">
        <v>323</v>
      </c>
      <c r="B188" s="474">
        <v>0</v>
      </c>
      <c r="C188" s="474">
        <v>0</v>
      </c>
      <c r="D188" s="475">
        <v>0</v>
      </c>
      <c r="E188" s="475">
        <v>0</v>
      </c>
      <c r="F188" s="475">
        <v>0</v>
      </c>
    </row>
    <row r="189" spans="1:7" ht="16.5" customHeight="1" thickBot="1" x14ac:dyDescent="0.3">
      <c r="A189" s="447" t="s">
        <v>324</v>
      </c>
      <c r="B189" s="455">
        <v>0</v>
      </c>
      <c r="C189" s="455">
        <v>0</v>
      </c>
      <c r="D189" s="456">
        <v>0</v>
      </c>
      <c r="E189" s="456">
        <v>0</v>
      </c>
      <c r="F189" s="456">
        <v>0</v>
      </c>
    </row>
    <row r="190" spans="1:7" ht="14.25" customHeight="1" thickBot="1" x14ac:dyDescent="0.3">
      <c r="A190" s="457" t="s">
        <v>167</v>
      </c>
      <c r="B190" s="436">
        <v>0</v>
      </c>
      <c r="C190" s="436">
        <v>0</v>
      </c>
      <c r="D190" s="444">
        <v>0</v>
      </c>
      <c r="E190" s="444">
        <v>0</v>
      </c>
      <c r="F190" s="444">
        <v>0</v>
      </c>
    </row>
    <row r="191" spans="1:7" ht="17.100000000000001" customHeight="1" x14ac:dyDescent="0.25">
      <c r="A191" s="466"/>
    </row>
    <row r="192" spans="1:7" ht="17.100000000000001" customHeight="1" x14ac:dyDescent="0.25">
      <c r="A192" s="466"/>
    </row>
    <row r="193" spans="1:6" ht="17.100000000000001" customHeight="1" x14ac:dyDescent="0.25"/>
    <row r="194" spans="1:6" ht="21" customHeight="1" x14ac:dyDescent="0.3">
      <c r="A194" s="410" t="s">
        <v>292</v>
      </c>
      <c r="B194" s="410"/>
      <c r="C194" s="410"/>
      <c r="D194" s="410"/>
      <c r="E194" s="410"/>
      <c r="F194" s="411" t="s">
        <v>343</v>
      </c>
    </row>
    <row r="195" spans="1:6" ht="15" customHeight="1" thickBot="1" x14ac:dyDescent="0.3">
      <c r="F195" s="459" t="s">
        <v>294</v>
      </c>
    </row>
    <row r="196" spans="1:6" ht="16.5" customHeight="1" thickBot="1" x14ac:dyDescent="0.3">
      <c r="B196" s="463" t="s">
        <v>100</v>
      </c>
      <c r="C196" s="464"/>
      <c r="D196" s="464"/>
      <c r="E196" s="464"/>
      <c r="F196" s="465"/>
    </row>
    <row r="197" spans="1:6" ht="21" customHeight="1" x14ac:dyDescent="0.25">
      <c r="A197" s="417" t="s">
        <v>296</v>
      </c>
      <c r="B197" s="418" t="s">
        <v>297</v>
      </c>
      <c r="C197" s="480" t="s">
        <v>298</v>
      </c>
      <c r="D197" s="481" t="s">
        <v>299</v>
      </c>
      <c r="E197" s="482" t="s">
        <v>300</v>
      </c>
      <c r="F197" s="481" t="s">
        <v>301</v>
      </c>
    </row>
    <row r="198" spans="1:6" ht="19.149999999999999" customHeight="1" thickBot="1" x14ac:dyDescent="0.3">
      <c r="A198" s="421"/>
      <c r="B198" s="422">
        <v>2022</v>
      </c>
      <c r="C198" s="483">
        <v>2022</v>
      </c>
      <c r="D198" s="484">
        <v>2023</v>
      </c>
      <c r="E198" s="485">
        <v>2024</v>
      </c>
      <c r="F198" s="486">
        <v>2025</v>
      </c>
    </row>
    <row r="199" spans="1:6" ht="21" customHeight="1" x14ac:dyDescent="0.25">
      <c r="A199" s="426" t="s">
        <v>302</v>
      </c>
      <c r="B199" s="427">
        <f>SUM(B200:B204)</f>
        <v>127986</v>
      </c>
      <c r="C199" s="427">
        <f>SUM(C200:C204)</f>
        <v>127986</v>
      </c>
      <c r="D199" s="427">
        <f>SUM(D200:D204)</f>
        <v>137889</v>
      </c>
      <c r="E199" s="427">
        <f>SUM(E200:E204)</f>
        <v>137889</v>
      </c>
      <c r="F199" s="427">
        <f>SUM(F200:F204)</f>
        <v>137889</v>
      </c>
    </row>
    <row r="200" spans="1:6" ht="15" customHeight="1" x14ac:dyDescent="0.25">
      <c r="A200" s="428" t="s">
        <v>303</v>
      </c>
      <c r="B200" s="429">
        <v>32877</v>
      </c>
      <c r="C200" s="429">
        <v>32877</v>
      </c>
      <c r="D200" s="430">
        <v>34290</v>
      </c>
      <c r="E200" s="430">
        <v>34290</v>
      </c>
      <c r="F200" s="430">
        <v>34290</v>
      </c>
    </row>
    <row r="201" spans="1:6" ht="14.25" customHeight="1" x14ac:dyDescent="0.25">
      <c r="A201" s="428" t="s">
        <v>304</v>
      </c>
      <c r="B201" s="429">
        <v>30185</v>
      </c>
      <c r="C201" s="429">
        <v>30185</v>
      </c>
      <c r="D201" s="430">
        <v>31500</v>
      </c>
      <c r="E201" s="430">
        <v>31500</v>
      </c>
      <c r="F201" s="430">
        <v>31500</v>
      </c>
    </row>
    <row r="202" spans="1:6" ht="15.75" customHeight="1" x14ac:dyDescent="0.25">
      <c r="A202" s="428" t="s">
        <v>305</v>
      </c>
      <c r="B202" s="429">
        <v>11074</v>
      </c>
      <c r="C202" s="429">
        <v>11074</v>
      </c>
      <c r="D202" s="430">
        <v>7629</v>
      </c>
      <c r="E202" s="430">
        <v>7629</v>
      </c>
      <c r="F202" s="430">
        <v>7629</v>
      </c>
    </row>
    <row r="203" spans="1:6" ht="16.5" customHeight="1" x14ac:dyDescent="0.25">
      <c r="A203" s="431" t="s">
        <v>306</v>
      </c>
      <c r="B203" s="429">
        <v>53850</v>
      </c>
      <c r="C203" s="429">
        <v>53850</v>
      </c>
      <c r="D203" s="430">
        <v>64470</v>
      </c>
      <c r="E203" s="430">
        <v>64470</v>
      </c>
      <c r="F203" s="430">
        <v>64470</v>
      </c>
    </row>
    <row r="204" spans="1:6" ht="14.25" customHeight="1" thickBot="1" x14ac:dyDescent="0.3">
      <c r="A204" s="432" t="s">
        <v>307</v>
      </c>
      <c r="B204" s="433">
        <v>0</v>
      </c>
      <c r="C204" s="433">
        <v>0</v>
      </c>
      <c r="D204" s="434">
        <v>0</v>
      </c>
      <c r="E204" s="434">
        <v>0</v>
      </c>
      <c r="F204" s="434">
        <v>0</v>
      </c>
    </row>
    <row r="205" spans="1:6" ht="18" customHeight="1" thickBot="1" x14ac:dyDescent="0.3">
      <c r="A205" s="435" t="s">
        <v>308</v>
      </c>
      <c r="B205" s="436">
        <f t="shared" ref="B205:F205" si="6">B208+B213+B218+B221+B209+B219+B210+B220</f>
        <v>983806</v>
      </c>
      <c r="C205" s="436">
        <f t="shared" si="6"/>
        <v>1173315</v>
      </c>
      <c r="D205" s="436">
        <f t="shared" si="6"/>
        <v>1135289</v>
      </c>
      <c r="E205" s="436">
        <f t="shared" si="6"/>
        <v>1135289</v>
      </c>
      <c r="F205" s="436">
        <f t="shared" si="6"/>
        <v>1135289</v>
      </c>
    </row>
    <row r="206" spans="1:6" ht="15.75" customHeight="1" x14ac:dyDescent="0.25">
      <c r="A206" s="437" t="s">
        <v>327</v>
      </c>
      <c r="B206" s="449">
        <v>556703</v>
      </c>
      <c r="C206" s="449">
        <v>620420</v>
      </c>
      <c r="D206" s="439">
        <v>620879</v>
      </c>
      <c r="E206" s="439">
        <v>620879</v>
      </c>
      <c r="F206" s="439">
        <v>620879</v>
      </c>
    </row>
    <row r="207" spans="1:6" ht="14.25" customHeight="1" thickBot="1" x14ac:dyDescent="0.3">
      <c r="A207" s="440" t="s">
        <v>328</v>
      </c>
      <c r="B207" s="451">
        <v>85000</v>
      </c>
      <c r="C207" s="451">
        <f>89371+459</f>
        <v>89830</v>
      </c>
      <c r="D207" s="442">
        <v>89371</v>
      </c>
      <c r="E207" s="442">
        <v>89371</v>
      </c>
      <c r="F207" s="442">
        <v>89371</v>
      </c>
    </row>
    <row r="208" spans="1:6" ht="17.25" customHeight="1" thickBot="1" x14ac:dyDescent="0.3">
      <c r="A208" s="443" t="s">
        <v>311</v>
      </c>
      <c r="B208" s="436">
        <f>SUM(B206:B207)</f>
        <v>641703</v>
      </c>
      <c r="C208" s="436">
        <f>SUM(C206:C207)</f>
        <v>710250</v>
      </c>
      <c r="D208" s="444">
        <f>SUM(D206:D207)</f>
        <v>710250</v>
      </c>
      <c r="E208" s="444">
        <f>SUM(E206:E207)</f>
        <v>710250</v>
      </c>
      <c r="F208" s="444">
        <f>SUM(F206:F207)</f>
        <v>710250</v>
      </c>
    </row>
    <row r="209" spans="1:6" ht="13.5" customHeight="1" thickBot="1" x14ac:dyDescent="0.3">
      <c r="A209" s="435" t="s">
        <v>344</v>
      </c>
      <c r="B209" s="470">
        <v>0</v>
      </c>
      <c r="C209" s="470">
        <v>54420</v>
      </c>
      <c r="D209" s="471">
        <v>0</v>
      </c>
      <c r="E209" s="471">
        <v>0</v>
      </c>
      <c r="F209" s="471">
        <v>0</v>
      </c>
    </row>
    <row r="210" spans="1:6" ht="13.5" customHeight="1" thickBot="1" x14ac:dyDescent="0.3">
      <c r="A210" s="447" t="s">
        <v>313</v>
      </c>
      <c r="B210" s="455">
        <v>0</v>
      </c>
      <c r="C210" s="455">
        <v>0</v>
      </c>
      <c r="D210" s="456">
        <v>0</v>
      </c>
      <c r="E210" s="456">
        <v>0</v>
      </c>
      <c r="F210" s="456">
        <v>0</v>
      </c>
    </row>
    <row r="211" spans="1:6" ht="14.25" hidden="1" customHeight="1" x14ac:dyDescent="0.25">
      <c r="A211" s="448" t="s">
        <v>314</v>
      </c>
      <c r="B211" s="449">
        <v>0</v>
      </c>
      <c r="C211" s="449">
        <v>0</v>
      </c>
      <c r="D211" s="439">
        <v>0</v>
      </c>
      <c r="E211" s="439">
        <v>0</v>
      </c>
      <c r="F211" s="439">
        <v>0</v>
      </c>
    </row>
    <row r="212" spans="1:6" ht="12.75" hidden="1" customHeight="1" x14ac:dyDescent="0.25">
      <c r="A212" s="450" t="s">
        <v>315</v>
      </c>
      <c r="B212" s="468">
        <v>0</v>
      </c>
      <c r="C212" s="468">
        <v>27689</v>
      </c>
      <c r="D212" s="469">
        <v>0</v>
      </c>
      <c r="E212" s="469">
        <v>0</v>
      </c>
      <c r="F212" s="442">
        <v>0</v>
      </c>
    </row>
    <row r="213" spans="1:6" ht="17.25" customHeight="1" thickBot="1" x14ac:dyDescent="0.3">
      <c r="A213" s="443" t="s">
        <v>316</v>
      </c>
      <c r="B213" s="436">
        <f>B211+B212</f>
        <v>0</v>
      </c>
      <c r="C213" s="436">
        <f>C211+C212</f>
        <v>27689</v>
      </c>
      <c r="D213" s="444">
        <f>D211+D212</f>
        <v>0</v>
      </c>
      <c r="E213" s="444">
        <f>E211+E212</f>
        <v>0</v>
      </c>
      <c r="F213" s="444">
        <f>F211+F212</f>
        <v>0</v>
      </c>
    </row>
    <row r="214" spans="1:6" ht="19.5" customHeight="1" x14ac:dyDescent="0.25">
      <c r="A214" s="448" t="s">
        <v>329</v>
      </c>
      <c r="B214" s="449">
        <v>119698</v>
      </c>
      <c r="C214" s="449">
        <v>128757</v>
      </c>
      <c r="D214" s="439">
        <v>104081</v>
      </c>
      <c r="E214" s="439">
        <v>104081</v>
      </c>
      <c r="F214" s="439">
        <v>104081</v>
      </c>
    </row>
    <row r="215" spans="1:6" ht="18.75" customHeight="1" x14ac:dyDescent="0.25">
      <c r="A215" s="428" t="s">
        <v>330</v>
      </c>
      <c r="B215" s="429">
        <v>27362</v>
      </c>
      <c r="C215" s="429">
        <v>40876</v>
      </c>
      <c r="D215" s="430">
        <v>36942</v>
      </c>
      <c r="E215" s="430">
        <v>36942</v>
      </c>
      <c r="F215" s="430">
        <v>36942</v>
      </c>
    </row>
    <row r="216" spans="1:6" ht="18.75" customHeight="1" x14ac:dyDescent="0.25">
      <c r="A216" s="428" t="s">
        <v>331</v>
      </c>
      <c r="B216" s="429">
        <v>135169</v>
      </c>
      <c r="C216" s="429">
        <v>150079</v>
      </c>
      <c r="D216" s="430">
        <v>211767</v>
      </c>
      <c r="E216" s="430">
        <v>211767</v>
      </c>
      <c r="F216" s="430">
        <v>211767</v>
      </c>
    </row>
    <row r="217" spans="1:6" ht="15.75" customHeight="1" thickBot="1" x14ac:dyDescent="0.3">
      <c r="A217" s="453" t="s">
        <v>332</v>
      </c>
      <c r="B217" s="451">
        <v>6024</v>
      </c>
      <c r="C217" s="451">
        <v>7394</v>
      </c>
      <c r="D217" s="442">
        <v>7779</v>
      </c>
      <c r="E217" s="442">
        <v>7779</v>
      </c>
      <c r="F217" s="442">
        <v>7779</v>
      </c>
    </row>
    <row r="218" spans="1:6" ht="18" customHeight="1" thickBot="1" x14ac:dyDescent="0.3">
      <c r="A218" s="443" t="s">
        <v>321</v>
      </c>
      <c r="B218" s="472">
        <f>B214+B215+B216+B217</f>
        <v>288253</v>
      </c>
      <c r="C218" s="472">
        <f>SUM(C214:C217)</f>
        <v>327106</v>
      </c>
      <c r="D218" s="473">
        <f>D214+D215+D216+D217</f>
        <v>360569</v>
      </c>
      <c r="E218" s="473">
        <f>E214+E215+E216+E217</f>
        <v>360569</v>
      </c>
      <c r="F218" s="473">
        <f>F214+F215+F216+F217</f>
        <v>360569</v>
      </c>
    </row>
    <row r="219" spans="1:6" ht="18" customHeight="1" thickBot="1" x14ac:dyDescent="0.3">
      <c r="A219" s="454" t="s">
        <v>322</v>
      </c>
      <c r="B219" s="474">
        <v>53850</v>
      </c>
      <c r="C219" s="474">
        <v>53850</v>
      </c>
      <c r="D219" s="475">
        <v>64470</v>
      </c>
      <c r="E219" s="475">
        <v>64470</v>
      </c>
      <c r="F219" s="475">
        <v>64470</v>
      </c>
    </row>
    <row r="220" spans="1:6" ht="18" customHeight="1" thickBot="1" x14ac:dyDescent="0.3">
      <c r="A220" s="454" t="s">
        <v>323</v>
      </c>
      <c r="B220" s="474">
        <v>0</v>
      </c>
      <c r="C220" s="474">
        <v>0</v>
      </c>
      <c r="D220" s="475">
        <v>0</v>
      </c>
      <c r="E220" s="475">
        <v>0</v>
      </c>
      <c r="F220" s="475">
        <v>0</v>
      </c>
    </row>
    <row r="221" spans="1:6" ht="14.25" customHeight="1" thickBot="1" x14ac:dyDescent="0.3">
      <c r="A221" s="447" t="s">
        <v>324</v>
      </c>
      <c r="B221" s="487">
        <v>0</v>
      </c>
      <c r="C221" s="487">
        <v>0</v>
      </c>
      <c r="D221" s="488">
        <v>0</v>
      </c>
      <c r="E221" s="488">
        <v>0</v>
      </c>
      <c r="F221" s="456">
        <v>0</v>
      </c>
    </row>
    <row r="222" spans="1:6" ht="14.25" customHeight="1" thickBot="1" x14ac:dyDescent="0.3">
      <c r="A222" s="457" t="s">
        <v>167</v>
      </c>
      <c r="B222" s="436">
        <v>0</v>
      </c>
      <c r="C222" s="436">
        <v>0</v>
      </c>
      <c r="D222" s="444">
        <v>0</v>
      </c>
      <c r="E222" s="444">
        <v>0</v>
      </c>
      <c r="F222" s="444">
        <v>0</v>
      </c>
    </row>
    <row r="223" spans="1:6" ht="15" customHeight="1" x14ac:dyDescent="0.25">
      <c r="A223" s="489"/>
      <c r="B223" s="490"/>
      <c r="C223" s="490"/>
      <c r="D223" s="490"/>
      <c r="E223" s="490"/>
      <c r="F223" s="490"/>
    </row>
    <row r="224" spans="1:6" ht="15" customHeight="1" x14ac:dyDescent="0.25">
      <c r="A224" s="489"/>
      <c r="B224" s="490"/>
      <c r="C224" s="490"/>
      <c r="D224" s="490"/>
      <c r="E224" s="490"/>
      <c r="F224" s="490"/>
    </row>
    <row r="225" spans="1:6" ht="16.899999999999999" customHeight="1" x14ac:dyDescent="0.25"/>
    <row r="226" spans="1:6" ht="18.75" customHeight="1" x14ac:dyDescent="0.3">
      <c r="A226" s="410" t="s">
        <v>292</v>
      </c>
      <c r="B226" s="410"/>
      <c r="C226" s="410"/>
      <c r="D226" s="410"/>
      <c r="E226" s="410"/>
      <c r="F226" s="411" t="s">
        <v>345</v>
      </c>
    </row>
    <row r="227" spans="1:6" ht="13.5" customHeight="1" thickBot="1" x14ac:dyDescent="0.3">
      <c r="F227" s="459" t="s">
        <v>294</v>
      </c>
    </row>
    <row r="228" spans="1:6" ht="18.75" customHeight="1" thickBot="1" x14ac:dyDescent="0.3">
      <c r="B228" s="463" t="s">
        <v>346</v>
      </c>
      <c r="C228" s="464"/>
      <c r="D228" s="464"/>
      <c r="E228" s="464"/>
      <c r="F228" s="465"/>
    </row>
    <row r="229" spans="1:6" ht="21" customHeight="1" x14ac:dyDescent="0.25">
      <c r="A229" s="417" t="s">
        <v>296</v>
      </c>
      <c r="B229" s="418" t="s">
        <v>297</v>
      </c>
      <c r="C229" s="419" t="s">
        <v>298</v>
      </c>
      <c r="D229" s="420" t="s">
        <v>299</v>
      </c>
      <c r="E229" s="420" t="s">
        <v>300</v>
      </c>
      <c r="F229" s="420" t="s">
        <v>301</v>
      </c>
    </row>
    <row r="230" spans="1:6" ht="18.75" customHeight="1" thickBot="1" x14ac:dyDescent="0.3">
      <c r="A230" s="421"/>
      <c r="B230" s="422">
        <v>2022</v>
      </c>
      <c r="C230" s="423">
        <v>2022</v>
      </c>
      <c r="D230" s="424">
        <v>2023</v>
      </c>
      <c r="E230" s="424">
        <v>2024</v>
      </c>
      <c r="F230" s="425">
        <v>2025</v>
      </c>
    </row>
    <row r="231" spans="1:6" ht="15.95" customHeight="1" x14ac:dyDescent="0.25">
      <c r="A231" s="426" t="s">
        <v>302</v>
      </c>
      <c r="B231" s="427">
        <f>SUM(B232:B236)</f>
        <v>206002</v>
      </c>
      <c r="C231" s="427">
        <f>SUM(C232:C236)</f>
        <v>210642</v>
      </c>
      <c r="D231" s="427">
        <f>SUM(D232:D236)</f>
        <v>190000</v>
      </c>
      <c r="E231" s="427">
        <f>SUM(E232:E236)</f>
        <v>190000</v>
      </c>
      <c r="F231" s="427">
        <f>SUM(F232:F236)</f>
        <v>190000</v>
      </c>
    </row>
    <row r="232" spans="1:6" ht="15.95" customHeight="1" x14ac:dyDescent="0.25">
      <c r="A232" s="428" t="s">
        <v>303</v>
      </c>
      <c r="B232" s="429">
        <v>50000</v>
      </c>
      <c r="C232" s="429">
        <v>50000</v>
      </c>
      <c r="D232" s="430">
        <v>37000</v>
      </c>
      <c r="E232" s="430">
        <v>37000</v>
      </c>
      <c r="F232" s="430">
        <v>37000</v>
      </c>
    </row>
    <row r="233" spans="1:6" ht="15.95" customHeight="1" x14ac:dyDescent="0.25">
      <c r="A233" s="428" t="s">
        <v>304</v>
      </c>
      <c r="B233" s="429">
        <v>45000</v>
      </c>
      <c r="C233" s="429">
        <v>45000</v>
      </c>
      <c r="D233" s="430">
        <v>45000</v>
      </c>
      <c r="E233" s="430">
        <v>45000</v>
      </c>
      <c r="F233" s="430">
        <v>45000</v>
      </c>
    </row>
    <row r="234" spans="1:6" ht="15.95" customHeight="1" x14ac:dyDescent="0.25">
      <c r="A234" s="428" t="s">
        <v>305</v>
      </c>
      <c r="B234" s="429">
        <v>7000</v>
      </c>
      <c r="C234" s="429">
        <v>7000</v>
      </c>
      <c r="D234" s="430">
        <v>4000</v>
      </c>
      <c r="E234" s="430">
        <v>4000</v>
      </c>
      <c r="F234" s="430">
        <v>4000</v>
      </c>
    </row>
    <row r="235" spans="1:6" ht="15.95" customHeight="1" x14ac:dyDescent="0.25">
      <c r="A235" s="431" t="s">
        <v>306</v>
      </c>
      <c r="B235" s="429">
        <v>100000</v>
      </c>
      <c r="C235" s="429">
        <v>100000</v>
      </c>
      <c r="D235" s="430">
        <v>100000</v>
      </c>
      <c r="E235" s="430">
        <v>100000</v>
      </c>
      <c r="F235" s="430">
        <v>100000</v>
      </c>
    </row>
    <row r="236" spans="1:6" ht="15.95" customHeight="1" thickBot="1" x14ac:dyDescent="0.3">
      <c r="A236" s="432" t="s">
        <v>307</v>
      </c>
      <c r="B236" s="433">
        <v>4002</v>
      </c>
      <c r="C236" s="433">
        <v>8642</v>
      </c>
      <c r="D236" s="434">
        <v>4000</v>
      </c>
      <c r="E236" s="434">
        <v>4000</v>
      </c>
      <c r="F236" s="434">
        <v>4000</v>
      </c>
    </row>
    <row r="237" spans="1:6" ht="15.95" customHeight="1" thickBot="1" x14ac:dyDescent="0.3">
      <c r="A237" s="435" t="s">
        <v>308</v>
      </c>
      <c r="B237" s="436">
        <f t="shared" ref="B237:F237" si="7">B240+B245+B250+B253+B241+B251+B242+B252</f>
        <v>1650604</v>
      </c>
      <c r="C237" s="436">
        <f t="shared" si="7"/>
        <v>1941405</v>
      </c>
      <c r="D237" s="436">
        <f t="shared" si="7"/>
        <v>1823253</v>
      </c>
      <c r="E237" s="436">
        <f t="shared" si="7"/>
        <v>1823253</v>
      </c>
      <c r="F237" s="436">
        <f t="shared" si="7"/>
        <v>1823253</v>
      </c>
    </row>
    <row r="238" spans="1:6" ht="15.95" customHeight="1" x14ac:dyDescent="0.25">
      <c r="A238" s="437" t="s">
        <v>327</v>
      </c>
      <c r="B238" s="449">
        <v>1007000</v>
      </c>
      <c r="C238" s="449">
        <v>1110469</v>
      </c>
      <c r="D238" s="439">
        <v>1113076</v>
      </c>
      <c r="E238" s="439">
        <v>1113076</v>
      </c>
      <c r="F238" s="439">
        <v>1113076</v>
      </c>
    </row>
    <row r="239" spans="1:6" ht="15.95" customHeight="1" thickBot="1" x14ac:dyDescent="0.3">
      <c r="A239" s="440" t="s">
        <v>328</v>
      </c>
      <c r="B239" s="451">
        <v>150000</v>
      </c>
      <c r="C239" s="451">
        <f>185206+4640+2607</f>
        <v>192453</v>
      </c>
      <c r="D239" s="442">
        <v>185206</v>
      </c>
      <c r="E239" s="442">
        <v>185206</v>
      </c>
      <c r="F239" s="442">
        <v>185206</v>
      </c>
    </row>
    <row r="240" spans="1:6" ht="15.95" customHeight="1" thickBot="1" x14ac:dyDescent="0.3">
      <c r="A240" s="443" t="s">
        <v>311</v>
      </c>
      <c r="B240" s="436">
        <f>SUM(B238:B239)</f>
        <v>1157000</v>
      </c>
      <c r="C240" s="436">
        <f>SUM(C238:C239)</f>
        <v>1302922</v>
      </c>
      <c r="D240" s="444">
        <f>SUM(D238:D239)</f>
        <v>1298282</v>
      </c>
      <c r="E240" s="444">
        <f>SUM(E238:E239)</f>
        <v>1298282</v>
      </c>
      <c r="F240" s="444">
        <f>SUM(F238:F239)</f>
        <v>1298282</v>
      </c>
    </row>
    <row r="241" spans="1:6" ht="15.95" customHeight="1" thickBot="1" x14ac:dyDescent="0.3">
      <c r="A241" s="435" t="s">
        <v>339</v>
      </c>
      <c r="B241" s="470">
        <v>0</v>
      </c>
      <c r="C241" s="470">
        <v>57533</v>
      </c>
      <c r="D241" s="471">
        <v>0</v>
      </c>
      <c r="E241" s="471">
        <v>0</v>
      </c>
      <c r="F241" s="471">
        <v>0</v>
      </c>
    </row>
    <row r="242" spans="1:6" ht="15.95" customHeight="1" thickBot="1" x14ac:dyDescent="0.3">
      <c r="A242" s="447" t="s">
        <v>313</v>
      </c>
      <c r="B242" s="455">
        <v>0</v>
      </c>
      <c r="C242" s="455">
        <v>0</v>
      </c>
      <c r="D242" s="456">
        <v>0</v>
      </c>
      <c r="E242" s="456">
        <v>0</v>
      </c>
      <c r="F242" s="456">
        <v>0</v>
      </c>
    </row>
    <row r="243" spans="1:6" ht="15.95" customHeight="1" x14ac:dyDescent="0.25">
      <c r="A243" s="448" t="s">
        <v>314</v>
      </c>
      <c r="B243" s="449">
        <v>0</v>
      </c>
      <c r="C243" s="449">
        <v>0</v>
      </c>
      <c r="D243" s="439">
        <v>0</v>
      </c>
      <c r="E243" s="439">
        <v>0</v>
      </c>
      <c r="F243" s="439">
        <v>0</v>
      </c>
    </row>
    <row r="244" spans="1:6" ht="15.95" customHeight="1" thickBot="1" x14ac:dyDescent="0.3">
      <c r="A244" s="450" t="s">
        <v>315</v>
      </c>
      <c r="B244" s="468">
        <v>0</v>
      </c>
      <c r="C244" s="468">
        <v>8890</v>
      </c>
      <c r="D244" s="469">
        <v>0</v>
      </c>
      <c r="E244" s="469">
        <v>0</v>
      </c>
      <c r="F244" s="442">
        <v>0</v>
      </c>
    </row>
    <row r="245" spans="1:6" ht="15.95" customHeight="1" thickBot="1" x14ac:dyDescent="0.3">
      <c r="A245" s="443" t="s">
        <v>316</v>
      </c>
      <c r="B245" s="436">
        <f>B243+B244</f>
        <v>0</v>
      </c>
      <c r="C245" s="436">
        <f>C243+C244</f>
        <v>8890</v>
      </c>
      <c r="D245" s="444">
        <f>D243+D244</f>
        <v>0</v>
      </c>
      <c r="E245" s="444">
        <f>E243+E244</f>
        <v>0</v>
      </c>
      <c r="F245" s="444">
        <f>F243+F244</f>
        <v>0</v>
      </c>
    </row>
    <row r="246" spans="1:6" ht="15.95" customHeight="1" x14ac:dyDescent="0.25">
      <c r="A246" s="448" t="s">
        <v>329</v>
      </c>
      <c r="B246" s="449">
        <v>103954</v>
      </c>
      <c r="C246" s="449">
        <v>113343</v>
      </c>
      <c r="D246" s="439">
        <v>123630</v>
      </c>
      <c r="E246" s="439">
        <v>123630</v>
      </c>
      <c r="F246" s="439">
        <v>123630</v>
      </c>
    </row>
    <row r="247" spans="1:6" ht="15.95" customHeight="1" x14ac:dyDescent="0.25">
      <c r="A247" s="428" t="s">
        <v>330</v>
      </c>
      <c r="B247" s="429">
        <v>26623</v>
      </c>
      <c r="C247" s="429">
        <v>49308</v>
      </c>
      <c r="D247" s="430">
        <v>37260</v>
      </c>
      <c r="E247" s="430">
        <v>37260</v>
      </c>
      <c r="F247" s="430">
        <v>37260</v>
      </c>
    </row>
    <row r="248" spans="1:6" ht="15.95" customHeight="1" x14ac:dyDescent="0.25">
      <c r="A248" s="428" t="s">
        <v>331</v>
      </c>
      <c r="B248" s="429">
        <v>248548</v>
      </c>
      <c r="C248" s="429">
        <v>285656</v>
      </c>
      <c r="D248" s="430">
        <v>243545</v>
      </c>
      <c r="E248" s="430">
        <v>243545</v>
      </c>
      <c r="F248" s="430">
        <v>243545</v>
      </c>
    </row>
    <row r="249" spans="1:6" ht="15.95" customHeight="1" thickBot="1" x14ac:dyDescent="0.3">
      <c r="A249" s="453" t="s">
        <v>332</v>
      </c>
      <c r="B249" s="451">
        <v>14479</v>
      </c>
      <c r="C249" s="451">
        <v>23753</v>
      </c>
      <c r="D249" s="442">
        <v>20536</v>
      </c>
      <c r="E249" s="442">
        <v>20536</v>
      </c>
      <c r="F249" s="442">
        <v>20536</v>
      </c>
    </row>
    <row r="250" spans="1:6" ht="15.95" customHeight="1" thickBot="1" x14ac:dyDescent="0.3">
      <c r="A250" s="443" t="s">
        <v>321</v>
      </c>
      <c r="B250" s="472">
        <f>SUM(B246:B249)</f>
        <v>393604</v>
      </c>
      <c r="C250" s="472">
        <f>SUM(C246:C249)</f>
        <v>472060</v>
      </c>
      <c r="D250" s="473">
        <f>SUM(D246:D249)</f>
        <v>424971</v>
      </c>
      <c r="E250" s="473">
        <f>SUM(E246:E249)</f>
        <v>424971</v>
      </c>
      <c r="F250" s="473">
        <f>SUM(F246:F249)</f>
        <v>424971</v>
      </c>
    </row>
    <row r="251" spans="1:6" ht="15.95" customHeight="1" thickBot="1" x14ac:dyDescent="0.3">
      <c r="A251" s="454" t="s">
        <v>322</v>
      </c>
      <c r="B251" s="474">
        <v>100000</v>
      </c>
      <c r="C251" s="474">
        <v>100000</v>
      </c>
      <c r="D251" s="475">
        <v>100000</v>
      </c>
      <c r="E251" s="475">
        <v>100000</v>
      </c>
      <c r="F251" s="475">
        <v>100000</v>
      </c>
    </row>
    <row r="252" spans="1:6" ht="15.95" customHeight="1" thickBot="1" x14ac:dyDescent="0.3">
      <c r="A252" s="454" t="s">
        <v>323</v>
      </c>
      <c r="B252" s="474">
        <v>0</v>
      </c>
      <c r="C252" s="474">
        <v>0</v>
      </c>
      <c r="D252" s="475">
        <v>0</v>
      </c>
      <c r="E252" s="475">
        <v>0</v>
      </c>
      <c r="F252" s="475">
        <v>0</v>
      </c>
    </row>
    <row r="253" spans="1:6" ht="15.95" customHeight="1" thickBot="1" x14ac:dyDescent="0.3">
      <c r="A253" s="447" t="s">
        <v>324</v>
      </c>
      <c r="B253" s="449">
        <v>0</v>
      </c>
      <c r="C253" s="449">
        <v>0</v>
      </c>
      <c r="D253" s="439">
        <v>0</v>
      </c>
      <c r="E253" s="439">
        <v>0</v>
      </c>
      <c r="F253" s="456">
        <v>0</v>
      </c>
    </row>
    <row r="254" spans="1:6" ht="15.95" customHeight="1" thickBot="1" x14ac:dyDescent="0.3">
      <c r="A254" s="457" t="s">
        <v>167</v>
      </c>
      <c r="B254" s="436">
        <v>0</v>
      </c>
      <c r="C254" s="436">
        <f>130000+106286</f>
        <v>236286</v>
      </c>
      <c r="D254" s="444">
        <v>0</v>
      </c>
      <c r="E254" s="444">
        <v>0</v>
      </c>
      <c r="F254" s="444">
        <v>0</v>
      </c>
    </row>
    <row r="255" spans="1:6" ht="15.6" customHeight="1" x14ac:dyDescent="0.25">
      <c r="A255" s="458"/>
      <c r="D255" s="412"/>
    </row>
    <row r="256" spans="1:6" ht="18" customHeight="1" x14ac:dyDescent="0.3">
      <c r="A256" s="410" t="s">
        <v>292</v>
      </c>
      <c r="B256" s="410"/>
      <c r="C256" s="410"/>
      <c r="D256" s="410"/>
      <c r="E256" s="410"/>
      <c r="F256" s="411" t="s">
        <v>347</v>
      </c>
    </row>
    <row r="257" spans="1:6" ht="18" customHeight="1" thickBot="1" x14ac:dyDescent="0.3">
      <c r="F257" s="459" t="s">
        <v>294</v>
      </c>
    </row>
    <row r="258" spans="1:6" ht="21" customHeight="1" thickBot="1" x14ac:dyDescent="0.3">
      <c r="B258" s="463" t="s">
        <v>348</v>
      </c>
      <c r="C258" s="464"/>
      <c r="D258" s="464"/>
      <c r="E258" s="464"/>
      <c r="F258" s="465"/>
    </row>
    <row r="259" spans="1:6" ht="21" customHeight="1" x14ac:dyDescent="0.25">
      <c r="A259" s="417" t="s">
        <v>296</v>
      </c>
      <c r="B259" s="418" t="s">
        <v>297</v>
      </c>
      <c r="C259" s="419" t="s">
        <v>298</v>
      </c>
      <c r="D259" s="420" t="s">
        <v>299</v>
      </c>
      <c r="E259" s="420" t="s">
        <v>300</v>
      </c>
      <c r="F259" s="420" t="s">
        <v>301</v>
      </c>
    </row>
    <row r="260" spans="1:6" ht="21" customHeight="1" thickBot="1" x14ac:dyDescent="0.3">
      <c r="A260" s="421"/>
      <c r="B260" s="422">
        <v>2022</v>
      </c>
      <c r="C260" s="423">
        <v>2022</v>
      </c>
      <c r="D260" s="424">
        <v>2023</v>
      </c>
      <c r="E260" s="424">
        <v>2024</v>
      </c>
      <c r="F260" s="425">
        <v>2025</v>
      </c>
    </row>
    <row r="261" spans="1:6" ht="15.75" customHeight="1" x14ac:dyDescent="0.25">
      <c r="A261" s="426" t="s">
        <v>302</v>
      </c>
      <c r="B261" s="427">
        <f>SUM(B262:B266)</f>
        <v>48643</v>
      </c>
      <c r="C261" s="427">
        <f>SUM(C262:C266)</f>
        <v>48643</v>
      </c>
      <c r="D261" s="427">
        <f>SUM(D262:D266)</f>
        <v>112343</v>
      </c>
      <c r="E261" s="427">
        <f>SUM(E262:E266)</f>
        <v>112343</v>
      </c>
      <c r="F261" s="427">
        <f>SUM(F262:F266)</f>
        <v>112343</v>
      </c>
    </row>
    <row r="262" spans="1:6" ht="15.75" customHeight="1" x14ac:dyDescent="0.25">
      <c r="A262" s="428" t="s">
        <v>303</v>
      </c>
      <c r="B262" s="429">
        <v>11000</v>
      </c>
      <c r="C262" s="429">
        <v>11000</v>
      </c>
      <c r="D262" s="430">
        <v>36000</v>
      </c>
      <c r="E262" s="430">
        <v>36000</v>
      </c>
      <c r="F262" s="430">
        <v>36000</v>
      </c>
    </row>
    <row r="263" spans="1:6" ht="15.75" customHeight="1" x14ac:dyDescent="0.25">
      <c r="A263" s="428" t="s">
        <v>304</v>
      </c>
      <c r="B263" s="429">
        <v>11500</v>
      </c>
      <c r="C263" s="429">
        <v>11500</v>
      </c>
      <c r="D263" s="430">
        <v>25000</v>
      </c>
      <c r="E263" s="430">
        <v>25000</v>
      </c>
      <c r="F263" s="430">
        <v>25000</v>
      </c>
    </row>
    <row r="264" spans="1:6" ht="15.75" customHeight="1" x14ac:dyDescent="0.25">
      <c r="A264" s="428" t="s">
        <v>305</v>
      </c>
      <c r="B264" s="429">
        <v>11143</v>
      </c>
      <c r="C264" s="429">
        <v>11143</v>
      </c>
      <c r="D264" s="430">
        <v>13343</v>
      </c>
      <c r="E264" s="430">
        <v>13343</v>
      </c>
      <c r="F264" s="430">
        <v>13343</v>
      </c>
    </row>
    <row r="265" spans="1:6" ht="15.75" customHeight="1" x14ac:dyDescent="0.25">
      <c r="A265" s="431" t="s">
        <v>306</v>
      </c>
      <c r="B265" s="429">
        <v>15000</v>
      </c>
      <c r="C265" s="429">
        <v>15000</v>
      </c>
      <c r="D265" s="430">
        <v>38000</v>
      </c>
      <c r="E265" s="430">
        <v>38000</v>
      </c>
      <c r="F265" s="430">
        <v>38000</v>
      </c>
    </row>
    <row r="266" spans="1:6" ht="15.75" customHeight="1" thickBot="1" x14ac:dyDescent="0.3">
      <c r="A266" s="432" t="s">
        <v>307</v>
      </c>
      <c r="B266" s="433">
        <v>0</v>
      </c>
      <c r="C266" s="433">
        <v>0</v>
      </c>
      <c r="D266" s="434">
        <v>0</v>
      </c>
      <c r="E266" s="434">
        <v>0</v>
      </c>
      <c r="F266" s="434">
        <v>0</v>
      </c>
    </row>
    <row r="267" spans="1:6" ht="15.75" customHeight="1" thickBot="1" x14ac:dyDescent="0.3">
      <c r="A267" s="435" t="s">
        <v>308</v>
      </c>
      <c r="B267" s="436">
        <f t="shared" ref="B267:F267" si="8">B270+B275+B280+B283+B271+B281+B272+B282</f>
        <v>1078355</v>
      </c>
      <c r="C267" s="436">
        <f t="shared" si="8"/>
        <v>1329101</v>
      </c>
      <c r="D267" s="436">
        <f t="shared" si="8"/>
        <v>1292729</v>
      </c>
      <c r="E267" s="436">
        <f t="shared" si="8"/>
        <v>1292729</v>
      </c>
      <c r="F267" s="436">
        <f t="shared" si="8"/>
        <v>1292729</v>
      </c>
    </row>
    <row r="268" spans="1:6" ht="15.75" customHeight="1" x14ac:dyDescent="0.25">
      <c r="A268" s="437" t="s">
        <v>327</v>
      </c>
      <c r="B268" s="449">
        <v>700000</v>
      </c>
      <c r="C268" s="449">
        <v>798177</v>
      </c>
      <c r="D268" s="439">
        <v>798177</v>
      </c>
      <c r="E268" s="439">
        <v>798177</v>
      </c>
      <c r="F268" s="439">
        <v>798177</v>
      </c>
    </row>
    <row r="269" spans="1:6" ht="15.75" customHeight="1" thickBot="1" x14ac:dyDescent="0.3">
      <c r="A269" s="440" t="s">
        <v>328</v>
      </c>
      <c r="B269" s="451">
        <v>95000</v>
      </c>
      <c r="C269" s="451">
        <v>109882</v>
      </c>
      <c r="D269" s="442">
        <v>109882</v>
      </c>
      <c r="E269" s="442">
        <v>109882</v>
      </c>
      <c r="F269" s="442">
        <v>109882</v>
      </c>
    </row>
    <row r="270" spans="1:6" ht="15.75" customHeight="1" thickBot="1" x14ac:dyDescent="0.3">
      <c r="A270" s="443" t="s">
        <v>311</v>
      </c>
      <c r="B270" s="436">
        <f>SUM(B268:B269)</f>
        <v>795000</v>
      </c>
      <c r="C270" s="436">
        <f>SUM(C268:C269)</f>
        <v>908059</v>
      </c>
      <c r="D270" s="444">
        <f>SUM(D268:D269)</f>
        <v>908059</v>
      </c>
      <c r="E270" s="444">
        <f>SUM(E268:E269)</f>
        <v>908059</v>
      </c>
      <c r="F270" s="444">
        <f>SUM(F268:F269)</f>
        <v>908059</v>
      </c>
    </row>
    <row r="271" spans="1:6" ht="15.75" customHeight="1" thickBot="1" x14ac:dyDescent="0.3">
      <c r="A271" s="435" t="s">
        <v>339</v>
      </c>
      <c r="B271" s="470">
        <v>0</v>
      </c>
      <c r="C271" s="470">
        <v>72577</v>
      </c>
      <c r="D271" s="471">
        <v>0</v>
      </c>
      <c r="E271" s="471">
        <v>0</v>
      </c>
      <c r="F271" s="471">
        <v>0</v>
      </c>
    </row>
    <row r="272" spans="1:6" ht="15.75" customHeight="1" thickBot="1" x14ac:dyDescent="0.3">
      <c r="A272" s="447" t="s">
        <v>313</v>
      </c>
      <c r="B272" s="455">
        <v>0</v>
      </c>
      <c r="C272" s="455">
        <v>0</v>
      </c>
      <c r="D272" s="456">
        <v>0</v>
      </c>
      <c r="E272" s="456">
        <v>0</v>
      </c>
      <c r="F272" s="456">
        <v>0</v>
      </c>
    </row>
    <row r="273" spans="1:6" ht="15.75" customHeight="1" x14ac:dyDescent="0.25">
      <c r="A273" s="448" t="s">
        <v>314</v>
      </c>
      <c r="B273" s="449">
        <v>0</v>
      </c>
      <c r="C273" s="449">
        <v>0</v>
      </c>
      <c r="D273" s="439">
        <v>0</v>
      </c>
      <c r="E273" s="439">
        <v>0</v>
      </c>
      <c r="F273" s="439">
        <v>0</v>
      </c>
    </row>
    <row r="274" spans="1:6" ht="15.75" customHeight="1" thickBot="1" x14ac:dyDescent="0.3">
      <c r="A274" s="450" t="s">
        <v>315</v>
      </c>
      <c r="B274" s="468">
        <v>0</v>
      </c>
      <c r="C274" s="468">
        <v>4000</v>
      </c>
      <c r="D274" s="469">
        <v>0</v>
      </c>
      <c r="E274" s="442">
        <v>0</v>
      </c>
      <c r="F274" s="442">
        <v>0</v>
      </c>
    </row>
    <row r="275" spans="1:6" ht="15.75" customHeight="1" thickBot="1" x14ac:dyDescent="0.3">
      <c r="A275" s="443" t="s">
        <v>316</v>
      </c>
      <c r="B275" s="436">
        <f>B273+B274</f>
        <v>0</v>
      </c>
      <c r="C275" s="436">
        <f>C273+C274</f>
        <v>4000</v>
      </c>
      <c r="D275" s="444">
        <f>D273+D274</f>
        <v>0</v>
      </c>
      <c r="E275" s="444">
        <f>E273+E274</f>
        <v>0</v>
      </c>
      <c r="F275" s="444">
        <f>F273+F274</f>
        <v>0</v>
      </c>
    </row>
    <row r="276" spans="1:6" ht="15.75" customHeight="1" x14ac:dyDescent="0.25">
      <c r="A276" s="448" t="s">
        <v>329</v>
      </c>
      <c r="B276" s="449">
        <v>73567</v>
      </c>
      <c r="C276" s="449">
        <v>80912</v>
      </c>
      <c r="D276" s="439">
        <v>83292</v>
      </c>
      <c r="E276" s="439">
        <v>83292</v>
      </c>
      <c r="F276" s="439">
        <v>83292</v>
      </c>
    </row>
    <row r="277" spans="1:6" ht="15.75" customHeight="1" x14ac:dyDescent="0.25">
      <c r="A277" s="428" t="s">
        <v>330</v>
      </c>
      <c r="B277" s="429">
        <v>16732</v>
      </c>
      <c r="C277" s="429">
        <v>31583</v>
      </c>
      <c r="D277" s="430">
        <v>24106</v>
      </c>
      <c r="E277" s="430">
        <v>24106</v>
      </c>
      <c r="F277" s="430">
        <v>24106</v>
      </c>
    </row>
    <row r="278" spans="1:6" ht="15.75" customHeight="1" x14ac:dyDescent="0.25">
      <c r="A278" s="428" t="s">
        <v>331</v>
      </c>
      <c r="B278" s="429">
        <v>171220</v>
      </c>
      <c r="C278" s="429">
        <v>206846</v>
      </c>
      <c r="D278" s="430">
        <v>229749</v>
      </c>
      <c r="E278" s="430">
        <v>229749</v>
      </c>
      <c r="F278" s="430">
        <v>229749</v>
      </c>
    </row>
    <row r="279" spans="1:6" ht="15.75" customHeight="1" thickBot="1" x14ac:dyDescent="0.3">
      <c r="A279" s="453" t="s">
        <v>332</v>
      </c>
      <c r="B279" s="451">
        <v>6836</v>
      </c>
      <c r="C279" s="451">
        <v>10124</v>
      </c>
      <c r="D279" s="442">
        <v>9523</v>
      </c>
      <c r="E279" s="442">
        <v>9523</v>
      </c>
      <c r="F279" s="442">
        <v>9523</v>
      </c>
    </row>
    <row r="280" spans="1:6" ht="15.75" customHeight="1" thickBot="1" x14ac:dyDescent="0.3">
      <c r="A280" s="443" t="s">
        <v>321</v>
      </c>
      <c r="B280" s="472">
        <f>B276+B277+B278+B279</f>
        <v>268355</v>
      </c>
      <c r="C280" s="472">
        <f>C276+C277+C278+C279</f>
        <v>329465</v>
      </c>
      <c r="D280" s="473">
        <f>D276+D277+D278+D279</f>
        <v>346670</v>
      </c>
      <c r="E280" s="473">
        <f>E276+E277+E278+E279</f>
        <v>346670</v>
      </c>
      <c r="F280" s="473">
        <f>F276+F277+F278+F279</f>
        <v>346670</v>
      </c>
    </row>
    <row r="281" spans="1:6" ht="15.75" customHeight="1" thickBot="1" x14ac:dyDescent="0.3">
      <c r="A281" s="454" t="s">
        <v>322</v>
      </c>
      <c r="B281" s="491">
        <v>15000</v>
      </c>
      <c r="C281" s="491">
        <v>15000</v>
      </c>
      <c r="D281" s="492">
        <v>38000</v>
      </c>
      <c r="E281" s="492">
        <v>38000</v>
      </c>
      <c r="F281" s="492">
        <v>38000</v>
      </c>
    </row>
    <row r="282" spans="1:6" ht="15.75" customHeight="1" thickBot="1" x14ac:dyDescent="0.3">
      <c r="A282" s="454" t="s">
        <v>323</v>
      </c>
      <c r="B282" s="491">
        <v>0</v>
      </c>
      <c r="C282" s="491">
        <v>0</v>
      </c>
      <c r="D282" s="492">
        <v>0</v>
      </c>
      <c r="E282" s="492">
        <v>0</v>
      </c>
      <c r="F282" s="492">
        <v>0</v>
      </c>
    </row>
    <row r="283" spans="1:6" ht="15.75" customHeight="1" thickBot="1" x14ac:dyDescent="0.3">
      <c r="A283" s="447" t="s">
        <v>324</v>
      </c>
      <c r="B283" s="449">
        <v>0</v>
      </c>
      <c r="C283" s="449">
        <v>0</v>
      </c>
      <c r="D283" s="439">
        <v>0</v>
      </c>
      <c r="E283" s="439">
        <v>0</v>
      </c>
      <c r="F283" s="456">
        <v>0</v>
      </c>
    </row>
    <row r="284" spans="1:6" ht="15.75" customHeight="1" thickBot="1" x14ac:dyDescent="0.3">
      <c r="A284" s="457" t="s">
        <v>167</v>
      </c>
      <c r="B284" s="436">
        <v>0</v>
      </c>
      <c r="C284" s="436">
        <v>0</v>
      </c>
      <c r="D284" s="444">
        <v>0</v>
      </c>
      <c r="E284" s="444">
        <v>0</v>
      </c>
      <c r="F284" s="444">
        <v>0</v>
      </c>
    </row>
    <row r="285" spans="1:6" ht="16.899999999999999" customHeight="1" x14ac:dyDescent="0.25">
      <c r="B285" s="493"/>
      <c r="C285" s="493"/>
      <c r="D285" s="412"/>
      <c r="E285" s="412"/>
      <c r="F285" s="412"/>
    </row>
    <row r="286" spans="1:6" ht="19.5" customHeight="1" x14ac:dyDescent="0.3">
      <c r="A286" s="410" t="s">
        <v>292</v>
      </c>
      <c r="B286" s="410"/>
      <c r="C286" s="410"/>
      <c r="D286" s="410"/>
      <c r="E286" s="410"/>
      <c r="F286" s="411" t="s">
        <v>349</v>
      </c>
    </row>
    <row r="287" spans="1:6" ht="17.25" customHeight="1" thickBot="1" x14ac:dyDescent="0.3">
      <c r="F287" s="459" t="s">
        <v>294</v>
      </c>
    </row>
    <row r="288" spans="1:6" ht="21" customHeight="1" thickBot="1" x14ac:dyDescent="0.3">
      <c r="B288" s="463" t="s">
        <v>350</v>
      </c>
      <c r="C288" s="464"/>
      <c r="D288" s="464"/>
      <c r="E288" s="464"/>
      <c r="F288" s="465"/>
    </row>
    <row r="289" spans="1:6" ht="21" customHeight="1" x14ac:dyDescent="0.25">
      <c r="A289" s="417" t="s">
        <v>296</v>
      </c>
      <c r="B289" s="418" t="s">
        <v>297</v>
      </c>
      <c r="C289" s="419" t="s">
        <v>298</v>
      </c>
      <c r="D289" s="420" t="s">
        <v>299</v>
      </c>
      <c r="E289" s="420" t="s">
        <v>300</v>
      </c>
      <c r="F289" s="420" t="s">
        <v>301</v>
      </c>
    </row>
    <row r="290" spans="1:6" ht="19.5" customHeight="1" thickBot="1" x14ac:dyDescent="0.3">
      <c r="A290" s="421"/>
      <c r="B290" s="422">
        <v>2022</v>
      </c>
      <c r="C290" s="423">
        <v>2022</v>
      </c>
      <c r="D290" s="424">
        <v>2023</v>
      </c>
      <c r="E290" s="424">
        <v>2024</v>
      </c>
      <c r="F290" s="425">
        <v>2025</v>
      </c>
    </row>
    <row r="291" spans="1:6" ht="15.75" customHeight="1" x14ac:dyDescent="0.25">
      <c r="A291" s="426" t="s">
        <v>302</v>
      </c>
      <c r="B291" s="427">
        <f>SUM(B292:B296)</f>
        <v>231910</v>
      </c>
      <c r="C291" s="427">
        <f>SUM(C292:C296)</f>
        <v>231910</v>
      </c>
      <c r="D291" s="427">
        <f>SUM(D292:D296)</f>
        <v>233684</v>
      </c>
      <c r="E291" s="427">
        <f>SUM(E292:E296)</f>
        <v>233684</v>
      </c>
      <c r="F291" s="427">
        <f>SUM(F292:F296)</f>
        <v>233684</v>
      </c>
    </row>
    <row r="292" spans="1:6" ht="15.75" customHeight="1" x14ac:dyDescent="0.25">
      <c r="A292" s="428" t="s">
        <v>303</v>
      </c>
      <c r="B292" s="429">
        <v>54450</v>
      </c>
      <c r="C292" s="429">
        <v>54450</v>
      </c>
      <c r="D292" s="430">
        <v>54450</v>
      </c>
      <c r="E292" s="430">
        <v>54450</v>
      </c>
      <c r="F292" s="430">
        <v>54450</v>
      </c>
    </row>
    <row r="293" spans="1:6" ht="15.75" customHeight="1" x14ac:dyDescent="0.25">
      <c r="A293" s="428" t="s">
        <v>304</v>
      </c>
      <c r="B293" s="429">
        <v>62900</v>
      </c>
      <c r="C293" s="429">
        <v>62900</v>
      </c>
      <c r="D293" s="430">
        <v>62900</v>
      </c>
      <c r="E293" s="430">
        <v>62900</v>
      </c>
      <c r="F293" s="430">
        <v>62900</v>
      </c>
    </row>
    <row r="294" spans="1:6" ht="15.75" customHeight="1" x14ac:dyDescent="0.25">
      <c r="A294" s="428" t="s">
        <v>305</v>
      </c>
      <c r="B294" s="429">
        <v>5726</v>
      </c>
      <c r="C294" s="429">
        <v>5726</v>
      </c>
      <c r="D294" s="430">
        <v>7500</v>
      </c>
      <c r="E294" s="430">
        <v>7500</v>
      </c>
      <c r="F294" s="430">
        <v>7500</v>
      </c>
    </row>
    <row r="295" spans="1:6" ht="15.75" customHeight="1" x14ac:dyDescent="0.25">
      <c r="A295" s="431" t="s">
        <v>306</v>
      </c>
      <c r="B295" s="429">
        <v>108834</v>
      </c>
      <c r="C295" s="429">
        <v>108834</v>
      </c>
      <c r="D295" s="430">
        <v>108834</v>
      </c>
      <c r="E295" s="430">
        <v>108834</v>
      </c>
      <c r="F295" s="430">
        <v>108834</v>
      </c>
    </row>
    <row r="296" spans="1:6" ht="15.75" customHeight="1" thickBot="1" x14ac:dyDescent="0.3">
      <c r="A296" s="432" t="s">
        <v>307</v>
      </c>
      <c r="B296" s="433">
        <v>0</v>
      </c>
      <c r="C296" s="433">
        <v>0</v>
      </c>
      <c r="D296" s="434">
        <v>0</v>
      </c>
      <c r="E296" s="434">
        <v>0</v>
      </c>
      <c r="F296" s="434">
        <v>0</v>
      </c>
    </row>
    <row r="297" spans="1:6" ht="15.75" customHeight="1" thickBot="1" x14ac:dyDescent="0.3">
      <c r="A297" s="435" t="s">
        <v>308</v>
      </c>
      <c r="B297" s="436">
        <f t="shared" ref="B297:F297" si="9">B300+B305+B310+B313+B301+B311+B302+B312</f>
        <v>1695447</v>
      </c>
      <c r="C297" s="436">
        <f t="shared" si="9"/>
        <v>1873697</v>
      </c>
      <c r="D297" s="436">
        <f t="shared" si="9"/>
        <v>1778067</v>
      </c>
      <c r="E297" s="436">
        <f t="shared" si="9"/>
        <v>1778067</v>
      </c>
      <c r="F297" s="436">
        <f t="shared" si="9"/>
        <v>1778067</v>
      </c>
    </row>
    <row r="298" spans="1:6" ht="15.75" customHeight="1" x14ac:dyDescent="0.25">
      <c r="A298" s="437" t="s">
        <v>327</v>
      </c>
      <c r="B298" s="449">
        <v>998000</v>
      </c>
      <c r="C298" s="449">
        <v>1046116</v>
      </c>
      <c r="D298" s="439">
        <v>1047291</v>
      </c>
      <c r="E298" s="439">
        <v>1047291</v>
      </c>
      <c r="F298" s="439">
        <v>1047291</v>
      </c>
    </row>
    <row r="299" spans="1:6" ht="15.75" customHeight="1" thickBot="1" x14ac:dyDescent="0.3">
      <c r="A299" s="440" t="s">
        <v>328</v>
      </c>
      <c r="B299" s="451">
        <v>139905</v>
      </c>
      <c r="C299" s="451">
        <f>150616+1175</f>
        <v>151791</v>
      </c>
      <c r="D299" s="442">
        <v>150616</v>
      </c>
      <c r="E299" s="442">
        <v>150616</v>
      </c>
      <c r="F299" s="442">
        <v>150616</v>
      </c>
    </row>
    <row r="300" spans="1:6" ht="15.75" customHeight="1" thickBot="1" x14ac:dyDescent="0.3">
      <c r="A300" s="443" t="s">
        <v>311</v>
      </c>
      <c r="B300" s="436">
        <f>SUM(B298:B299)</f>
        <v>1137905</v>
      </c>
      <c r="C300" s="436">
        <f>SUM(C298:C299)</f>
        <v>1197907</v>
      </c>
      <c r="D300" s="444">
        <f>SUM(D298:D299)</f>
        <v>1197907</v>
      </c>
      <c r="E300" s="444">
        <f>SUM(E298:E299)</f>
        <v>1197907</v>
      </c>
      <c r="F300" s="444">
        <f>SUM(F298:F299)</f>
        <v>1197907</v>
      </c>
    </row>
    <row r="301" spans="1:6" ht="15.75" customHeight="1" thickBot="1" x14ac:dyDescent="0.3">
      <c r="A301" s="435" t="s">
        <v>339</v>
      </c>
      <c r="B301" s="470">
        <v>0</v>
      </c>
      <c r="C301" s="470">
        <v>61320</v>
      </c>
      <c r="D301" s="471">
        <v>0</v>
      </c>
      <c r="E301" s="471">
        <v>0</v>
      </c>
      <c r="F301" s="471">
        <v>0</v>
      </c>
    </row>
    <row r="302" spans="1:6" ht="15.75" customHeight="1" thickBot="1" x14ac:dyDescent="0.3">
      <c r="A302" s="447" t="s">
        <v>313</v>
      </c>
      <c r="B302" s="455">
        <v>0</v>
      </c>
      <c r="C302" s="455">
        <v>0</v>
      </c>
      <c r="D302" s="456">
        <v>0</v>
      </c>
      <c r="E302" s="456">
        <v>0</v>
      </c>
      <c r="F302" s="456">
        <v>0</v>
      </c>
    </row>
    <row r="303" spans="1:6" ht="15.75" customHeight="1" x14ac:dyDescent="0.25">
      <c r="A303" s="448" t="s">
        <v>314</v>
      </c>
      <c r="B303" s="449">
        <v>0</v>
      </c>
      <c r="C303" s="449">
        <v>0</v>
      </c>
      <c r="D303" s="439">
        <v>0</v>
      </c>
      <c r="E303" s="439">
        <v>0</v>
      </c>
      <c r="F303" s="439">
        <v>0</v>
      </c>
    </row>
    <row r="304" spans="1:6" ht="15.75" customHeight="1" thickBot="1" x14ac:dyDescent="0.3">
      <c r="A304" s="450" t="s">
        <v>315</v>
      </c>
      <c r="B304" s="451">
        <v>0</v>
      </c>
      <c r="C304" s="451">
        <v>650</v>
      </c>
      <c r="D304" s="442">
        <v>0</v>
      </c>
      <c r="E304" s="442">
        <v>0</v>
      </c>
      <c r="F304" s="442">
        <v>0</v>
      </c>
    </row>
    <row r="305" spans="1:6" ht="15.75" customHeight="1" thickBot="1" x14ac:dyDescent="0.3">
      <c r="A305" s="443" t="s">
        <v>316</v>
      </c>
      <c r="B305" s="436">
        <f>B303+B304</f>
        <v>0</v>
      </c>
      <c r="C305" s="436">
        <f>C303+C304</f>
        <v>650</v>
      </c>
      <c r="D305" s="444">
        <f>D303+D304</f>
        <v>0</v>
      </c>
      <c r="E305" s="444">
        <f>E303+E304</f>
        <v>0</v>
      </c>
      <c r="F305" s="444">
        <f>F303+F304</f>
        <v>0</v>
      </c>
    </row>
    <row r="306" spans="1:6" ht="15.75" customHeight="1" x14ac:dyDescent="0.25">
      <c r="A306" s="448" t="s">
        <v>329</v>
      </c>
      <c r="B306" s="449">
        <v>160426</v>
      </c>
      <c r="C306" s="449">
        <v>175775</v>
      </c>
      <c r="D306" s="439">
        <v>200182</v>
      </c>
      <c r="E306" s="439">
        <v>200182</v>
      </c>
      <c r="F306" s="439">
        <v>200182</v>
      </c>
    </row>
    <row r="307" spans="1:6" ht="15.75" customHeight="1" x14ac:dyDescent="0.25">
      <c r="A307" s="428" t="s">
        <v>330</v>
      </c>
      <c r="B307" s="429">
        <v>33478</v>
      </c>
      <c r="C307" s="429">
        <v>47872</v>
      </c>
      <c r="D307" s="430">
        <v>45274</v>
      </c>
      <c r="E307" s="430">
        <v>45274</v>
      </c>
      <c r="F307" s="430">
        <v>45274</v>
      </c>
    </row>
    <row r="308" spans="1:6" ht="15.75" customHeight="1" x14ac:dyDescent="0.25">
      <c r="A308" s="428" t="s">
        <v>331</v>
      </c>
      <c r="B308" s="429">
        <v>245302</v>
      </c>
      <c r="C308" s="429">
        <v>269097</v>
      </c>
      <c r="D308" s="430">
        <v>213368</v>
      </c>
      <c r="E308" s="430">
        <v>213368</v>
      </c>
      <c r="F308" s="430">
        <v>213368</v>
      </c>
    </row>
    <row r="309" spans="1:6" ht="15.75" customHeight="1" thickBot="1" x14ac:dyDescent="0.3">
      <c r="A309" s="453" t="s">
        <v>332</v>
      </c>
      <c r="B309" s="451">
        <v>9502</v>
      </c>
      <c r="C309" s="451">
        <v>12242</v>
      </c>
      <c r="D309" s="442">
        <v>12502</v>
      </c>
      <c r="E309" s="442">
        <v>12502</v>
      </c>
      <c r="F309" s="442">
        <v>12502</v>
      </c>
    </row>
    <row r="310" spans="1:6" ht="15.75" customHeight="1" thickBot="1" x14ac:dyDescent="0.3">
      <c r="A310" s="443" t="s">
        <v>321</v>
      </c>
      <c r="B310" s="472">
        <f>B306+B307+B308+B309</f>
        <v>448708</v>
      </c>
      <c r="C310" s="472">
        <f>C306+C307+C308+C309</f>
        <v>504986</v>
      </c>
      <c r="D310" s="473">
        <f>D306+D307+D308+D309</f>
        <v>471326</v>
      </c>
      <c r="E310" s="473">
        <f>E306+E307+E308+E309</f>
        <v>471326</v>
      </c>
      <c r="F310" s="473">
        <f>F306+F307+F308+F309</f>
        <v>471326</v>
      </c>
    </row>
    <row r="311" spans="1:6" ht="15.75" customHeight="1" thickBot="1" x14ac:dyDescent="0.3">
      <c r="A311" s="454" t="s">
        <v>322</v>
      </c>
      <c r="B311" s="474">
        <v>108834</v>
      </c>
      <c r="C311" s="474">
        <v>108834</v>
      </c>
      <c r="D311" s="492">
        <v>108834</v>
      </c>
      <c r="E311" s="492">
        <v>108834</v>
      </c>
      <c r="F311" s="492">
        <v>108834</v>
      </c>
    </row>
    <row r="312" spans="1:6" ht="15.75" customHeight="1" thickBot="1" x14ac:dyDescent="0.3">
      <c r="A312" s="454" t="s">
        <v>323</v>
      </c>
      <c r="B312" s="474">
        <v>0</v>
      </c>
      <c r="C312" s="474">
        <v>0</v>
      </c>
      <c r="D312" s="492">
        <v>0</v>
      </c>
      <c r="E312" s="492">
        <v>0</v>
      </c>
      <c r="F312" s="492">
        <v>0</v>
      </c>
    </row>
    <row r="313" spans="1:6" ht="15.75" customHeight="1" thickBot="1" x14ac:dyDescent="0.3">
      <c r="A313" s="447" t="s">
        <v>324</v>
      </c>
      <c r="B313" s="449">
        <v>0</v>
      </c>
      <c r="C313" s="449">
        <v>0</v>
      </c>
      <c r="D313" s="439">
        <v>0</v>
      </c>
      <c r="E313" s="439">
        <v>0</v>
      </c>
      <c r="F313" s="456">
        <v>0</v>
      </c>
    </row>
    <row r="314" spans="1:6" ht="15.75" customHeight="1" thickBot="1" x14ac:dyDescent="0.3">
      <c r="A314" s="457" t="s">
        <v>167</v>
      </c>
      <c r="B314" s="436">
        <v>0</v>
      </c>
      <c r="C314" s="436">
        <v>16000</v>
      </c>
      <c r="D314" s="444">
        <v>0</v>
      </c>
      <c r="E314" s="444">
        <v>0</v>
      </c>
      <c r="F314" s="444">
        <v>0</v>
      </c>
    </row>
    <row r="315" spans="1:6" ht="15.6" customHeight="1" x14ac:dyDescent="0.25"/>
    <row r="316" spans="1:6" ht="21" customHeight="1" x14ac:dyDescent="0.3">
      <c r="A316" s="410" t="s">
        <v>292</v>
      </c>
      <c r="B316" s="410"/>
      <c r="C316" s="410"/>
      <c r="D316" s="410"/>
      <c r="E316" s="410"/>
      <c r="F316" s="411" t="s">
        <v>351</v>
      </c>
    </row>
    <row r="317" spans="1:6" ht="16.5" customHeight="1" thickBot="1" x14ac:dyDescent="0.3">
      <c r="F317" s="459" t="s">
        <v>294</v>
      </c>
    </row>
    <row r="318" spans="1:6" ht="21" customHeight="1" thickBot="1" x14ac:dyDescent="0.3">
      <c r="B318" s="463" t="s">
        <v>352</v>
      </c>
      <c r="C318" s="464"/>
      <c r="D318" s="464"/>
      <c r="E318" s="464"/>
      <c r="F318" s="465"/>
    </row>
    <row r="319" spans="1:6" ht="21" customHeight="1" x14ac:dyDescent="0.25">
      <c r="A319" s="417" t="s">
        <v>296</v>
      </c>
      <c r="B319" s="418" t="s">
        <v>297</v>
      </c>
      <c r="C319" s="480" t="s">
        <v>298</v>
      </c>
      <c r="D319" s="481" t="s">
        <v>299</v>
      </c>
      <c r="E319" s="482" t="s">
        <v>300</v>
      </c>
      <c r="F319" s="481" t="s">
        <v>301</v>
      </c>
    </row>
    <row r="320" spans="1:6" ht="17.25" customHeight="1" thickBot="1" x14ac:dyDescent="0.3">
      <c r="A320" s="421"/>
      <c r="B320" s="422">
        <v>2022</v>
      </c>
      <c r="C320" s="483">
        <v>2022</v>
      </c>
      <c r="D320" s="484">
        <v>2023</v>
      </c>
      <c r="E320" s="485">
        <v>2024</v>
      </c>
      <c r="F320" s="486">
        <v>2025</v>
      </c>
    </row>
    <row r="321" spans="1:6" ht="15.75" customHeight="1" x14ac:dyDescent="0.25">
      <c r="A321" s="426" t="s">
        <v>302</v>
      </c>
      <c r="B321" s="427">
        <f>SUM(B322:B326)</f>
        <v>279060</v>
      </c>
      <c r="C321" s="427">
        <f>SUM(C322:C326)</f>
        <v>280553</v>
      </c>
      <c r="D321" s="427">
        <f>SUM(D322:D326)</f>
        <v>284060</v>
      </c>
      <c r="E321" s="427">
        <f>SUM(E322:E326)</f>
        <v>284060</v>
      </c>
      <c r="F321" s="427">
        <f>SUM(F322:F326)</f>
        <v>284060</v>
      </c>
    </row>
    <row r="322" spans="1:6" ht="15.75" customHeight="1" x14ac:dyDescent="0.25">
      <c r="A322" s="428" t="s">
        <v>303</v>
      </c>
      <c r="B322" s="429">
        <v>45000</v>
      </c>
      <c r="C322" s="429">
        <v>45000</v>
      </c>
      <c r="D322" s="494">
        <v>50000</v>
      </c>
      <c r="E322" s="494">
        <v>50000</v>
      </c>
      <c r="F322" s="494">
        <v>50000</v>
      </c>
    </row>
    <row r="323" spans="1:6" ht="15.75" customHeight="1" x14ac:dyDescent="0.25">
      <c r="A323" s="428" t="s">
        <v>304</v>
      </c>
      <c r="B323" s="429">
        <v>59030</v>
      </c>
      <c r="C323" s="429">
        <v>59030</v>
      </c>
      <c r="D323" s="494">
        <v>59030</v>
      </c>
      <c r="E323" s="494">
        <v>59030</v>
      </c>
      <c r="F323" s="494">
        <v>59030</v>
      </c>
    </row>
    <row r="324" spans="1:6" ht="15.75" customHeight="1" x14ac:dyDescent="0.25">
      <c r="A324" s="428" t="s">
        <v>305</v>
      </c>
      <c r="B324" s="429">
        <v>7000</v>
      </c>
      <c r="C324" s="429">
        <v>7000</v>
      </c>
      <c r="D324" s="494">
        <v>7000</v>
      </c>
      <c r="E324" s="494">
        <v>7000</v>
      </c>
      <c r="F324" s="494">
        <v>7000</v>
      </c>
    </row>
    <row r="325" spans="1:6" ht="15.75" customHeight="1" x14ac:dyDescent="0.25">
      <c r="A325" s="495" t="s">
        <v>306</v>
      </c>
      <c r="B325" s="429">
        <v>168000</v>
      </c>
      <c r="C325" s="429">
        <v>168000</v>
      </c>
      <c r="D325" s="494">
        <v>168000</v>
      </c>
      <c r="E325" s="494">
        <v>168000</v>
      </c>
      <c r="F325" s="494">
        <v>168000</v>
      </c>
    </row>
    <row r="326" spans="1:6" ht="15.75" customHeight="1" thickBot="1" x14ac:dyDescent="0.3">
      <c r="A326" s="496" t="s">
        <v>307</v>
      </c>
      <c r="B326" s="433">
        <v>30</v>
      </c>
      <c r="C326" s="433">
        <v>1523</v>
      </c>
      <c r="D326" s="497">
        <v>30</v>
      </c>
      <c r="E326" s="497">
        <v>30</v>
      </c>
      <c r="F326" s="497">
        <v>30</v>
      </c>
    </row>
    <row r="327" spans="1:6" ht="15.75" customHeight="1" thickBot="1" x14ac:dyDescent="0.3">
      <c r="A327" s="435" t="s">
        <v>308</v>
      </c>
      <c r="B327" s="436">
        <f t="shared" ref="B327:F327" si="10">B330+B335+B340+B343+B331+B341+B332+B342</f>
        <v>1942937</v>
      </c>
      <c r="C327" s="436">
        <f t="shared" si="10"/>
        <v>2176320</v>
      </c>
      <c r="D327" s="436">
        <f t="shared" si="10"/>
        <v>2122318</v>
      </c>
      <c r="E327" s="436">
        <f t="shared" si="10"/>
        <v>2122318</v>
      </c>
      <c r="F327" s="436">
        <f t="shared" si="10"/>
        <v>2122318</v>
      </c>
    </row>
    <row r="328" spans="1:6" ht="15.75" customHeight="1" x14ac:dyDescent="0.25">
      <c r="A328" s="437" t="s">
        <v>327</v>
      </c>
      <c r="B328" s="449">
        <v>1120000</v>
      </c>
      <c r="C328" s="449">
        <v>1160434</v>
      </c>
      <c r="D328" s="439">
        <v>1160434</v>
      </c>
      <c r="E328" s="439">
        <v>1160434</v>
      </c>
      <c r="F328" s="439">
        <v>1160434</v>
      </c>
    </row>
    <row r="329" spans="1:6" ht="15.75" customHeight="1" thickBot="1" x14ac:dyDescent="0.3">
      <c r="A329" s="440" t="s">
        <v>328</v>
      </c>
      <c r="B329" s="451">
        <v>170000</v>
      </c>
      <c r="C329" s="451">
        <v>178783</v>
      </c>
      <c r="D329" s="498">
        <v>178783</v>
      </c>
      <c r="E329" s="498">
        <v>178783</v>
      </c>
      <c r="F329" s="498">
        <v>178783</v>
      </c>
    </row>
    <row r="330" spans="1:6" ht="15.75" customHeight="1" thickBot="1" x14ac:dyDescent="0.3">
      <c r="A330" s="443" t="s">
        <v>311</v>
      </c>
      <c r="B330" s="436">
        <f>SUM(B328:B329)</f>
        <v>1290000</v>
      </c>
      <c r="C330" s="436">
        <f>SUM(C328:C329)</f>
        <v>1339217</v>
      </c>
      <c r="D330" s="444">
        <f>SUM(D328:D329)</f>
        <v>1339217</v>
      </c>
      <c r="E330" s="444">
        <f>SUM(E328:E329)</f>
        <v>1339217</v>
      </c>
      <c r="F330" s="444">
        <f>SUM(F328:F329)</f>
        <v>1339217</v>
      </c>
    </row>
    <row r="331" spans="1:6" ht="15.75" customHeight="1" thickBot="1" x14ac:dyDescent="0.3">
      <c r="A331" s="435" t="s">
        <v>339</v>
      </c>
      <c r="B331" s="470">
        <v>0</v>
      </c>
      <c r="C331" s="499">
        <v>79645</v>
      </c>
      <c r="D331" s="500">
        <v>0</v>
      </c>
      <c r="E331" s="500">
        <v>0</v>
      </c>
      <c r="F331" s="500">
        <v>0</v>
      </c>
    </row>
    <row r="332" spans="1:6" ht="15.75" customHeight="1" thickBot="1" x14ac:dyDescent="0.3">
      <c r="A332" s="447" t="s">
        <v>313</v>
      </c>
      <c r="B332" s="455">
        <v>0</v>
      </c>
      <c r="C332" s="501">
        <f>856+637</f>
        <v>1493</v>
      </c>
      <c r="D332" s="502">
        <v>0</v>
      </c>
      <c r="E332" s="502">
        <v>0</v>
      </c>
      <c r="F332" s="502">
        <v>0</v>
      </c>
    </row>
    <row r="333" spans="1:6" ht="15.75" customHeight="1" x14ac:dyDescent="0.25">
      <c r="A333" s="448" t="s">
        <v>314</v>
      </c>
      <c r="B333" s="449">
        <v>0</v>
      </c>
      <c r="C333" s="503"/>
      <c r="D333" s="504">
        <v>0</v>
      </c>
      <c r="E333" s="439">
        <v>0</v>
      </c>
      <c r="F333" s="504">
        <v>0</v>
      </c>
    </row>
    <row r="334" spans="1:6" ht="15.75" customHeight="1" thickBot="1" x14ac:dyDescent="0.3">
      <c r="A334" s="450" t="s">
        <v>315</v>
      </c>
      <c r="B334" s="451">
        <v>0</v>
      </c>
      <c r="C334" s="505">
        <v>14950</v>
      </c>
      <c r="D334" s="498">
        <v>0</v>
      </c>
      <c r="E334" s="442">
        <v>0</v>
      </c>
      <c r="F334" s="498">
        <v>0</v>
      </c>
    </row>
    <row r="335" spans="1:6" ht="15.75" customHeight="1" thickBot="1" x14ac:dyDescent="0.3">
      <c r="A335" s="443" t="s">
        <v>316</v>
      </c>
      <c r="B335" s="436">
        <f>B333+B334</f>
        <v>0</v>
      </c>
      <c r="C335" s="436">
        <f>C333+C334</f>
        <v>14950</v>
      </c>
      <c r="D335" s="444">
        <f>D333+D334</f>
        <v>0</v>
      </c>
      <c r="E335" s="444">
        <f>E333+E334</f>
        <v>0</v>
      </c>
      <c r="F335" s="444">
        <f>F333+F334</f>
        <v>0</v>
      </c>
    </row>
    <row r="336" spans="1:6" ht="15.75" customHeight="1" x14ac:dyDescent="0.25">
      <c r="A336" s="448" t="s">
        <v>329</v>
      </c>
      <c r="B336" s="449">
        <v>129107</v>
      </c>
      <c r="C336" s="449">
        <v>145172</v>
      </c>
      <c r="D336" s="504">
        <v>193904</v>
      </c>
      <c r="E336" s="504">
        <v>193904</v>
      </c>
      <c r="F336" s="504">
        <v>193904</v>
      </c>
    </row>
    <row r="337" spans="1:7" ht="15.75" customHeight="1" x14ac:dyDescent="0.25">
      <c r="A337" s="428" t="s">
        <v>330</v>
      </c>
      <c r="B337" s="429">
        <v>30611</v>
      </c>
      <c r="C337" s="429">
        <v>47062</v>
      </c>
      <c r="D337" s="430">
        <v>41383</v>
      </c>
      <c r="E337" s="430">
        <v>41383</v>
      </c>
      <c r="F337" s="430">
        <v>41383</v>
      </c>
    </row>
    <row r="338" spans="1:7" ht="15.75" customHeight="1" x14ac:dyDescent="0.25">
      <c r="A338" s="428" t="s">
        <v>331</v>
      </c>
      <c r="B338" s="429">
        <v>312445</v>
      </c>
      <c r="C338" s="429">
        <v>363076</v>
      </c>
      <c r="D338" s="494">
        <v>363005</v>
      </c>
      <c r="E338" s="494">
        <v>363005</v>
      </c>
      <c r="F338" s="494">
        <v>363005</v>
      </c>
    </row>
    <row r="339" spans="1:7" ht="15.75" customHeight="1" thickBot="1" x14ac:dyDescent="0.3">
      <c r="A339" s="453" t="s">
        <v>332</v>
      </c>
      <c r="B339" s="451">
        <v>12774</v>
      </c>
      <c r="C339" s="451">
        <v>17705</v>
      </c>
      <c r="D339" s="442">
        <v>16809</v>
      </c>
      <c r="E339" s="442">
        <v>16809</v>
      </c>
      <c r="F339" s="442">
        <v>16809</v>
      </c>
    </row>
    <row r="340" spans="1:7" ht="15.75" customHeight="1" thickBot="1" x14ac:dyDescent="0.3">
      <c r="A340" s="443" t="s">
        <v>321</v>
      </c>
      <c r="B340" s="472">
        <f>B336+B337+B338+B339</f>
        <v>484937</v>
      </c>
      <c r="C340" s="472">
        <f>C336+C337+C338+C339</f>
        <v>573015</v>
      </c>
      <c r="D340" s="473">
        <f>D336+D337+D338+D339</f>
        <v>615101</v>
      </c>
      <c r="E340" s="473">
        <f>E336+E337+E338+E339</f>
        <v>615101</v>
      </c>
      <c r="F340" s="473">
        <f>F336+F337+F338+F339</f>
        <v>615101</v>
      </c>
    </row>
    <row r="341" spans="1:7" ht="15.75" customHeight="1" thickBot="1" x14ac:dyDescent="0.3">
      <c r="A341" s="454" t="s">
        <v>322</v>
      </c>
      <c r="B341" s="474">
        <v>168000</v>
      </c>
      <c r="C341" s="474">
        <v>168000</v>
      </c>
      <c r="D341" s="506">
        <v>168000</v>
      </c>
      <c r="E341" s="506">
        <v>168000</v>
      </c>
      <c r="F341" s="506">
        <v>168000</v>
      </c>
    </row>
    <row r="342" spans="1:7" ht="15.75" customHeight="1" thickBot="1" x14ac:dyDescent="0.3">
      <c r="A342" s="454" t="s">
        <v>323</v>
      </c>
      <c r="B342" s="474">
        <v>0</v>
      </c>
      <c r="C342" s="474">
        <v>0</v>
      </c>
      <c r="D342" s="506">
        <v>0</v>
      </c>
      <c r="E342" s="506">
        <v>0</v>
      </c>
      <c r="F342" s="506">
        <v>0</v>
      </c>
    </row>
    <row r="343" spans="1:7" ht="15.75" customHeight="1" thickBot="1" x14ac:dyDescent="0.3">
      <c r="A343" s="507" t="s">
        <v>324</v>
      </c>
      <c r="B343" s="449">
        <v>0</v>
      </c>
      <c r="C343" s="503">
        <v>0</v>
      </c>
      <c r="D343" s="504">
        <v>0</v>
      </c>
      <c r="E343" s="508">
        <v>0</v>
      </c>
      <c r="F343" s="502">
        <v>0</v>
      </c>
    </row>
    <row r="344" spans="1:7" ht="15.75" customHeight="1" thickBot="1" x14ac:dyDescent="0.3">
      <c r="A344" s="457" t="s">
        <v>167</v>
      </c>
      <c r="B344" s="436">
        <v>0</v>
      </c>
      <c r="C344" s="509">
        <v>282205</v>
      </c>
      <c r="D344" s="510">
        <v>0</v>
      </c>
      <c r="E344" s="444">
        <v>0</v>
      </c>
      <c r="F344" s="510">
        <v>0</v>
      </c>
    </row>
    <row r="345" spans="1:7" ht="13.9" customHeight="1" x14ac:dyDescent="0.25"/>
    <row r="346" spans="1:7" ht="20.45" customHeight="1" x14ac:dyDescent="0.3">
      <c r="A346" s="410" t="s">
        <v>292</v>
      </c>
      <c r="B346" s="410"/>
      <c r="C346" s="410"/>
      <c r="D346" s="410"/>
      <c r="E346" s="410"/>
      <c r="F346" s="411" t="s">
        <v>353</v>
      </c>
    </row>
    <row r="347" spans="1:7" ht="14.25" customHeight="1" thickBot="1" x14ac:dyDescent="0.3">
      <c r="F347" s="459" t="s">
        <v>294</v>
      </c>
    </row>
    <row r="348" spans="1:7" ht="17.25" customHeight="1" thickBot="1" x14ac:dyDescent="0.3">
      <c r="B348" s="463" t="s">
        <v>354</v>
      </c>
      <c r="C348" s="464"/>
      <c r="D348" s="464"/>
      <c r="E348" s="464"/>
      <c r="F348" s="465"/>
    </row>
    <row r="349" spans="1:7" ht="18" customHeight="1" x14ac:dyDescent="0.25">
      <c r="A349" s="417" t="s">
        <v>296</v>
      </c>
      <c r="B349" s="418" t="s">
        <v>297</v>
      </c>
      <c r="C349" s="480" t="s">
        <v>298</v>
      </c>
      <c r="D349" s="481" t="s">
        <v>299</v>
      </c>
      <c r="E349" s="482" t="s">
        <v>300</v>
      </c>
      <c r="F349" s="481" t="s">
        <v>301</v>
      </c>
    </row>
    <row r="350" spans="1:7" ht="14.45" customHeight="1" thickBot="1" x14ac:dyDescent="0.3">
      <c r="A350" s="421"/>
      <c r="B350" s="422">
        <v>2022</v>
      </c>
      <c r="C350" s="483">
        <v>2022</v>
      </c>
      <c r="D350" s="484">
        <v>2023</v>
      </c>
      <c r="E350" s="485">
        <v>2024</v>
      </c>
      <c r="F350" s="486">
        <v>2025</v>
      </c>
    </row>
    <row r="351" spans="1:7" ht="15" customHeight="1" x14ac:dyDescent="0.25">
      <c r="A351" s="426" t="s">
        <v>302</v>
      </c>
      <c r="B351" s="511">
        <f>SUM(B7+B39+B71+B103+B135+B167+B199+B231+B261+B291+B321)</f>
        <v>1919824</v>
      </c>
      <c r="C351" s="511">
        <f>SUM(C7+C39+C71+C103+C135+C167+C199+C231+C261+C291+C321)</f>
        <v>1964110</v>
      </c>
      <c r="D351" s="512">
        <f>SUM(D7+D39+D71+D103+D135+D167+D199+D231+D261+D291+D321)</f>
        <v>2034109</v>
      </c>
      <c r="E351" s="513">
        <f>SUM(E7+E39+E71+E103+E135+E167+E199+E231+E261+E291+E321)</f>
        <v>2034109</v>
      </c>
      <c r="F351" s="513">
        <f>SUM(F7+F39+F71+F103+F135+F167+F199+F231+F261+F291+F321)</f>
        <v>2034109</v>
      </c>
      <c r="G351" s="514"/>
    </row>
    <row r="352" spans="1:7" ht="15" customHeight="1" x14ac:dyDescent="0.25">
      <c r="A352" s="428" t="s">
        <v>303</v>
      </c>
      <c r="B352" s="515">
        <f>SUM(B8+B40+B72+B104+B136+B168+B200+B232+B262+B292+B322)</f>
        <v>455737</v>
      </c>
      <c r="C352" s="515">
        <f>SUM(C8+C40+C72+C104+C136+C168+C200+C232+C262+C292+C322)</f>
        <v>455737</v>
      </c>
      <c r="D352" s="516">
        <f>SUM(D8+D40+D72+D104+D136+D168+D200+D232+D262+D292+D322)</f>
        <v>482430</v>
      </c>
      <c r="E352" s="516">
        <f>SUM(E8+E40+E72+E104+E136+E168+E200+E232+E262+E292+E322)</f>
        <v>482430</v>
      </c>
      <c r="F352" s="516">
        <f>SUM(F8+F40+F72+F104+F136+F168+F200+F232+F262+F292+F322)</f>
        <v>482430</v>
      </c>
    </row>
    <row r="353" spans="1:7" ht="15" customHeight="1" x14ac:dyDescent="0.25">
      <c r="A353" s="428" t="s">
        <v>304</v>
      </c>
      <c r="B353" s="515">
        <f>SUM(B9+B41+B73+B105+B137+B169+B201+B233+B263+B293+B323)</f>
        <v>447815</v>
      </c>
      <c r="C353" s="515">
        <f>SUM(C9+C41+C73+C105+C137+C169+C201+C233+C263+C293+C323)</f>
        <v>447815</v>
      </c>
      <c r="D353" s="516">
        <f>SUM(D9+D41+D73+D105+D137+D169+D201+D233+D263+D293+D323)</f>
        <v>474190</v>
      </c>
      <c r="E353" s="516">
        <f>SUM(E9+E41+E73+E105+E137+E169+E201+E233+E263+E293+E323)</f>
        <v>474190</v>
      </c>
      <c r="F353" s="516">
        <f>SUM(F9+F41+F73+F105+F137+F169+F201+F233+F263+F293+F323)</f>
        <v>474190</v>
      </c>
    </row>
    <row r="354" spans="1:7" ht="15" customHeight="1" x14ac:dyDescent="0.25">
      <c r="A354" s="428" t="s">
        <v>305</v>
      </c>
      <c r="B354" s="515">
        <f>SUM(B10+B42+B74+B106+B138+B170+B202+B234+B264+B294+B324)</f>
        <v>87024</v>
      </c>
      <c r="C354" s="515">
        <f>SUM(C10+C42+C74+C106+C138+C170+C202+C234+C264+C294+C324)</f>
        <v>87024</v>
      </c>
      <c r="D354" s="516">
        <f>SUM(D10+D42+D74+D106+D138+D170+D202+D234+D264+D294+D324)</f>
        <v>79914</v>
      </c>
      <c r="E354" s="516">
        <f>SUM(E10+E42+E74+E106+E138+E170+E202+E234+E264+E294+E324)</f>
        <v>79914</v>
      </c>
      <c r="F354" s="516">
        <f>SUM(F10+F42+F74+F106+F138+F170+F202+F234+F264+F294+F324)</f>
        <v>79914</v>
      </c>
    </row>
    <row r="355" spans="1:7" ht="15" customHeight="1" x14ac:dyDescent="0.25">
      <c r="A355" s="495" t="s">
        <v>355</v>
      </c>
      <c r="B355" s="515">
        <f>SUM(B11+B43+B75+B107+B139+B171+B203+B235+B265+B295+B325)</f>
        <v>925212</v>
      </c>
      <c r="C355" s="515">
        <f>SUM(C11+C43+C75+C107+C139+C171+C203+C235+C265+C295+C325)</f>
        <v>925212</v>
      </c>
      <c r="D355" s="516">
        <f>SUM(D11+D43+D75+D107+D139+D171+D203+D235+D265+D295+D325)</f>
        <v>993541</v>
      </c>
      <c r="E355" s="516">
        <f>SUM(E11+E43+E75+E107+E139+E171+E203+E235+E265+E295+E325)</f>
        <v>993541</v>
      </c>
      <c r="F355" s="516">
        <f>SUM(F11+F43+F75+F107+F139+F171+F203+F235+F265+F295+F325)</f>
        <v>993541</v>
      </c>
    </row>
    <row r="356" spans="1:7" ht="15" customHeight="1" thickBot="1" x14ac:dyDescent="0.3">
      <c r="A356" s="496" t="s">
        <v>307</v>
      </c>
      <c r="B356" s="515">
        <f>SUM(B12+B44+B76+B108+B140+B172+B204+B236+B266+B296+B326)</f>
        <v>4036</v>
      </c>
      <c r="C356" s="515">
        <f>SUM(C12+C44+C76+C108+C140+C172+C204+C236+C266+C296+C326)</f>
        <v>48322</v>
      </c>
      <c r="D356" s="516">
        <f>SUM(D12+D44+D76+D108+D140+D172+D204+D236+D266+D296+D326)</f>
        <v>4034</v>
      </c>
      <c r="E356" s="516">
        <f>SUM(E12+E44+E76+E108+E140+E172+E204+E236+E266+E296+E326)</f>
        <v>4034</v>
      </c>
      <c r="F356" s="516">
        <f>SUM(F12+F44+F76+F108+F140+F172+F204+F236+F266+F296+F326)</f>
        <v>4034</v>
      </c>
    </row>
    <row r="357" spans="1:7" ht="15" customHeight="1" thickBot="1" x14ac:dyDescent="0.3">
      <c r="A357" s="517" t="s">
        <v>356</v>
      </c>
      <c r="B357" s="518">
        <f>B352+B353+B354+B356</f>
        <v>994612</v>
      </c>
      <c r="C357" s="518">
        <f t="shared" ref="C357:F357" si="11">C352+C353+C354+C356</f>
        <v>1038898</v>
      </c>
      <c r="D357" s="519">
        <f t="shared" si="11"/>
        <v>1040568</v>
      </c>
      <c r="E357" s="519">
        <f t="shared" si="11"/>
        <v>1040568</v>
      </c>
      <c r="F357" s="519">
        <f t="shared" si="11"/>
        <v>1040568</v>
      </c>
    </row>
    <row r="358" spans="1:7" ht="15" customHeight="1" thickBot="1" x14ac:dyDescent="0.3">
      <c r="A358" s="460" t="s">
        <v>308</v>
      </c>
      <c r="B358" s="436">
        <f t="shared" ref="B358:F358" si="12">B361+B366+B373+B376+B362+B374+B363+B375</f>
        <v>15582258</v>
      </c>
      <c r="C358" s="436">
        <f t="shared" si="12"/>
        <v>18026190</v>
      </c>
      <c r="D358" s="436">
        <f t="shared" si="12"/>
        <v>17405218</v>
      </c>
      <c r="E358" s="436">
        <f t="shared" si="12"/>
        <v>17405218</v>
      </c>
      <c r="F358" s="436">
        <f t="shared" si="12"/>
        <v>17405218</v>
      </c>
    </row>
    <row r="359" spans="1:7" ht="15" customHeight="1" x14ac:dyDescent="0.25">
      <c r="A359" s="437" t="s">
        <v>327</v>
      </c>
      <c r="B359" s="515">
        <f>SUM(B14+B46+B78+B110+B142+B174+B206+B238+B268+B298+B328)</f>
        <v>9335745</v>
      </c>
      <c r="C359" s="515">
        <f>SUM(C14+C46+C78+C110+C142+C174+C206+C238+C268+C298+C328)</f>
        <v>10143170</v>
      </c>
      <c r="D359" s="520">
        <f>SUM(D14+D46+D78+D110+D142+D174+D206+D238+D268+D298+D328)</f>
        <v>10153318</v>
      </c>
      <c r="E359" s="516">
        <f>SUM(E14+E46+E78+E110+E142+E174+E206+E238+E268+E298+E328)</f>
        <v>10153318</v>
      </c>
      <c r="F359" s="516">
        <f>SUM(F14+F46+F78+F110+F142+F174+F206+F238+F268+F298+F328)</f>
        <v>10153318</v>
      </c>
    </row>
    <row r="360" spans="1:7" ht="15" customHeight="1" thickBot="1" x14ac:dyDescent="0.3">
      <c r="A360" s="440" t="s">
        <v>328</v>
      </c>
      <c r="B360" s="515">
        <f>SUM(B15+B47+B79+B111+B143+B175+B207+B239+B269+B299+B329)</f>
        <v>1365905</v>
      </c>
      <c r="C360" s="515">
        <f>SUM(C15+C47+C79+C111+C143+C175+C207+C239+C269+C299+C329)</f>
        <v>1501752</v>
      </c>
      <c r="D360" s="520">
        <f>SUM(D15+D47+D79+D111+D143+D175+D207+D239+D269+D299+D329)</f>
        <v>1478945</v>
      </c>
      <c r="E360" s="516">
        <f>SUM(E15+E47+E79+E111+E143+E175+E207+E239+E269+E299+E329)</f>
        <v>1478945</v>
      </c>
      <c r="F360" s="516">
        <f>SUM(F15+F47+F79+F111+F143+F175+F207+F239+F269+F299+F329)</f>
        <v>1478945</v>
      </c>
    </row>
    <row r="361" spans="1:7" ht="15" customHeight="1" thickBot="1" x14ac:dyDescent="0.3">
      <c r="A361" s="521" t="s">
        <v>357</v>
      </c>
      <c r="B361" s="472">
        <f>SUM(B359:B360)</f>
        <v>10701650</v>
      </c>
      <c r="C361" s="522">
        <f>SUM(C359:C360)</f>
        <v>11644922</v>
      </c>
      <c r="D361" s="523">
        <f>SUM(D359:D360)</f>
        <v>11632263</v>
      </c>
      <c r="E361" s="524">
        <f>SUM(E359:E360)</f>
        <v>11632263</v>
      </c>
      <c r="F361" s="524">
        <f>SUM(F359:F360)</f>
        <v>11632263</v>
      </c>
    </row>
    <row r="362" spans="1:7" ht="15" customHeight="1" thickBot="1" x14ac:dyDescent="0.3">
      <c r="A362" s="435" t="s">
        <v>339</v>
      </c>
      <c r="B362" s="472">
        <f>SUM(B17+B49+B81+B113+B145+B177+B209+B241+B271+B301+B331)</f>
        <v>0</v>
      </c>
      <c r="C362" s="472">
        <f>SUM(C17+C49+C81+C113+C145+C177+C209+C241+C271+C301+C331)</f>
        <v>678480</v>
      </c>
      <c r="D362" s="473">
        <f>SUM(D17+D49+D81+D113+D145+D177+D209+D241+D271+D301+D331)</f>
        <v>0</v>
      </c>
      <c r="E362" s="473">
        <f>SUM(E17+E49+E81+E113+E145+E177+E209+E241+E271+E301+E331)</f>
        <v>0</v>
      </c>
      <c r="F362" s="473">
        <f>SUM(F17+F49+F81+F113+F145+F177+F209+F241+F271+F301+F331)</f>
        <v>0</v>
      </c>
    </row>
    <row r="363" spans="1:7" ht="15" customHeight="1" thickBot="1" x14ac:dyDescent="0.3">
      <c r="A363" s="447" t="s">
        <v>313</v>
      </c>
      <c r="B363" s="515">
        <f>SUM(B18+B50+B82+B114+B146+B178+B210+B242+B272+B302+B332)</f>
        <v>0</v>
      </c>
      <c r="C363" s="515">
        <f>SUM(C18+C50+C82+C114+C146+C178+C210+C242+C272+C302+C332)</f>
        <v>31127</v>
      </c>
      <c r="D363" s="520">
        <f>SUM(D18+D50+D82+D114+D146+D178+D210+D242+D272+D302+D332)</f>
        <v>0</v>
      </c>
      <c r="E363" s="516">
        <f>SUM(E18+E50+E82+E114+E146+E178+E210+E242+E272+E302+E332)</f>
        <v>0</v>
      </c>
      <c r="F363" s="516">
        <f>SUM(F18+F50+F82+F114+F146+F178+F210+F242+F272+F302+F332)</f>
        <v>0</v>
      </c>
    </row>
    <row r="364" spans="1:7" ht="15" customHeight="1" x14ac:dyDescent="0.25">
      <c r="A364" s="448" t="s">
        <v>314</v>
      </c>
      <c r="B364" s="515">
        <f>SUM(B19+B51+B83+B115+B147+B179+B211+B243+B273+B303+B333)</f>
        <v>0</v>
      </c>
      <c r="C364" s="515">
        <f>SUM(C19+C51+C83+C115+C147+C179+C211+C243+C273+C303+C333)</f>
        <v>0</v>
      </c>
      <c r="D364" s="520">
        <f>SUM(D19+D51+D83+D115+D147+D179+D211+D243+D273+D303+D333)</f>
        <v>0</v>
      </c>
      <c r="E364" s="516">
        <f>SUM(E19+E51+E83+E115+E147+E179+E211+E243+E273+E303+E333)</f>
        <v>0</v>
      </c>
      <c r="F364" s="516">
        <f>SUM(F19+F51+F83+F115+F147+F179+F211+F243+F273+F303+F333)</f>
        <v>0</v>
      </c>
    </row>
    <row r="365" spans="1:7" ht="15" customHeight="1" thickBot="1" x14ac:dyDescent="0.3">
      <c r="A365" s="450" t="s">
        <v>315</v>
      </c>
      <c r="B365" s="515">
        <f>SUM(B20+B52+B84+B116+B148+B180+B212+B244+B274+B304+B334)</f>
        <v>0</v>
      </c>
      <c r="C365" s="525">
        <f>SUM(C20+C52+C84+C116+C148+C180+C212+C244+C274+C304+C334)</f>
        <v>98429</v>
      </c>
      <c r="D365" s="520">
        <f>SUM(D20+D52+D84+D116+D148+D180+D212+D244+D274+D304+D334)</f>
        <v>0</v>
      </c>
      <c r="E365" s="516">
        <f>SUM(E20+E52+E84+E116+E148+E180+E212+E244+E274+E304+E334)</f>
        <v>0</v>
      </c>
      <c r="F365" s="516">
        <f>SUM(F20+F52+F84+F116+F148+F180+F212+F244+F274+F304+F334)</f>
        <v>0</v>
      </c>
    </row>
    <row r="366" spans="1:7" ht="15" customHeight="1" thickBot="1" x14ac:dyDescent="0.3">
      <c r="A366" s="443" t="s">
        <v>316</v>
      </c>
      <c r="B366" s="472">
        <f>B364+B365</f>
        <v>0</v>
      </c>
      <c r="C366" s="472">
        <f>C364+C365</f>
        <v>98429</v>
      </c>
      <c r="D366" s="523">
        <f>D364+D365</f>
        <v>0</v>
      </c>
      <c r="E366" s="524">
        <f>E364+E365</f>
        <v>0</v>
      </c>
      <c r="F366" s="524">
        <f>F364+F365</f>
        <v>0</v>
      </c>
    </row>
    <row r="367" spans="1:7" ht="15" customHeight="1" x14ac:dyDescent="0.25">
      <c r="A367" s="448" t="s">
        <v>329</v>
      </c>
      <c r="B367" s="526">
        <f>SUM(B22+B54+B86+B118+B150+B182+B214+B246+B276+B306+B336)</f>
        <v>1288315</v>
      </c>
      <c r="C367" s="526">
        <f>SUM(C22+C54+C86+C118+C150+C182+C214+C246+C276+C306+C336)</f>
        <v>1405575</v>
      </c>
      <c r="D367" s="527">
        <f>SUM(D22+D54+D86+D118+D150+D182+D214+D246+D276+D306+D336)</f>
        <v>1554127</v>
      </c>
      <c r="E367" s="528">
        <f>SUM(E22+E54+E86+E118+E150+E182+E214+E246+E276+E306+E336)</f>
        <v>1554127</v>
      </c>
      <c r="F367" s="528">
        <f>SUM(F22+F54+F86+F118+F150+F182+F214+F246+F276+F306+F336)</f>
        <v>1554127</v>
      </c>
      <c r="G367" s="514"/>
    </row>
    <row r="368" spans="1:7" ht="15" customHeight="1" x14ac:dyDescent="0.25">
      <c r="A368" s="428" t="s">
        <v>330</v>
      </c>
      <c r="B368" s="515">
        <f>SUM(B23+B55+B87+B119+B151+B183+B215+B247+B277+B307+B337)</f>
        <v>278432</v>
      </c>
      <c r="C368" s="515">
        <f>SUM(C23+C55+C87+C119+C151+C183+C215+C247+C277+C307+C337)</f>
        <v>471538</v>
      </c>
      <c r="D368" s="520">
        <f>SUM(D23+D55+D87+D119+D151+D183+D215+D247+D277+D307+D337)</f>
        <v>385723</v>
      </c>
      <c r="E368" s="529">
        <f>SUM(E23+E55+E87+E119+E151+E183+E215+E247+E277+E307+E337)</f>
        <v>385723</v>
      </c>
      <c r="F368" s="529">
        <f>SUM(F23+F55+F87+F119+F151+F183+F215+F247+F277+F307+F337)</f>
        <v>385723</v>
      </c>
    </row>
    <row r="369" spans="1:7" ht="15" customHeight="1" x14ac:dyDescent="0.25">
      <c r="A369" s="530" t="s">
        <v>358</v>
      </c>
      <c r="B369" s="515">
        <f>B367+B368</f>
        <v>1566747</v>
      </c>
      <c r="C369" s="515">
        <f>C367+C368</f>
        <v>1877113</v>
      </c>
      <c r="D369" s="531">
        <f t="shared" ref="D369:F369" si="13">D367+D368</f>
        <v>1939850</v>
      </c>
      <c r="E369" s="531">
        <f t="shared" si="13"/>
        <v>1939850</v>
      </c>
      <c r="F369" s="531">
        <f t="shared" si="13"/>
        <v>1939850</v>
      </c>
    </row>
    <row r="370" spans="1:7" ht="15" customHeight="1" x14ac:dyDescent="0.25">
      <c r="A370" s="428" t="s">
        <v>331</v>
      </c>
      <c r="B370" s="515">
        <f>SUM(B24+B56+B88+B120+B152+B184+B216+B248+B278+B308+B338)</f>
        <v>2291834</v>
      </c>
      <c r="C370" s="515">
        <f>SUM(C24+C56+C88+C120+C152+C184+C216+C248+C278+C308+C338)</f>
        <v>2623838</v>
      </c>
      <c r="D370" s="520">
        <f>SUM(D24+D56+D88+D120+D152+D184+D216+D248+D278+D308+D338)</f>
        <v>2704660</v>
      </c>
      <c r="E370" s="529">
        <f>SUM(E24+E56+E88+E120+E152+E184+E216+E248+E278+E308+E338)</f>
        <v>2704660</v>
      </c>
      <c r="F370" s="529">
        <f>SUM(F24+F56+F88+F120+F152+F184+F216+F248+F278+F308+F338)</f>
        <v>2704660</v>
      </c>
      <c r="G370" s="514"/>
    </row>
    <row r="371" spans="1:7" ht="15" customHeight="1" thickBot="1" x14ac:dyDescent="0.3">
      <c r="A371" s="453" t="s">
        <v>332</v>
      </c>
      <c r="B371" s="532">
        <f>SUM(B25+B57+B89+B121+B153+B185+B217+B249+B279+B309+B339)</f>
        <v>96815</v>
      </c>
      <c r="C371" s="532">
        <f>SUM(C25+C57+C89+C121+C153+C185+C217+C249+C279+C309+C339)</f>
        <v>146569</v>
      </c>
      <c r="D371" s="533">
        <f>SUM(D25+D57+D89+D121+D153+D185+D217+D249+D279+D309+D339)</f>
        <v>134904</v>
      </c>
      <c r="E371" s="534">
        <f>SUM(E25+E57+E89+E121+E153+E185+E217+E249+E279+E309+E339)</f>
        <v>134904</v>
      </c>
      <c r="F371" s="533">
        <f>SUM(F25+F57+F89+F121+F153+F185+F217+F249+F279+F309+F339)</f>
        <v>134904</v>
      </c>
    </row>
    <row r="372" spans="1:7" ht="15" customHeight="1" thickBot="1" x14ac:dyDescent="0.3">
      <c r="A372" s="535" t="s">
        <v>359</v>
      </c>
      <c r="B372" s="532">
        <f>B370+B371</f>
        <v>2388649</v>
      </c>
      <c r="C372" s="532">
        <f t="shared" ref="C372:F372" si="14">C370+C371</f>
        <v>2770407</v>
      </c>
      <c r="D372" s="536">
        <f t="shared" si="14"/>
        <v>2839564</v>
      </c>
      <c r="E372" s="536">
        <f t="shared" si="14"/>
        <v>2839564</v>
      </c>
      <c r="F372" s="536">
        <f t="shared" si="14"/>
        <v>2839564</v>
      </c>
    </row>
    <row r="373" spans="1:7" ht="15" customHeight="1" thickBot="1" x14ac:dyDescent="0.3">
      <c r="A373" s="537" t="s">
        <v>321</v>
      </c>
      <c r="B373" s="470">
        <f>SUM(B367+B368+B370+B371)</f>
        <v>3955396</v>
      </c>
      <c r="C373" s="470">
        <f>SUM(C367+C368+C370+C371)</f>
        <v>4647520</v>
      </c>
      <c r="D373" s="500">
        <f>SUM(D367+D368+D370+D371)</f>
        <v>4779414</v>
      </c>
      <c r="E373" s="538">
        <f>SUM(E367+E368+E370+E371)</f>
        <v>4779414</v>
      </c>
      <c r="F373" s="538">
        <f>SUM(F367+F368+F370+F371)</f>
        <v>4779414</v>
      </c>
    </row>
    <row r="374" spans="1:7" ht="15" customHeight="1" thickBot="1" x14ac:dyDescent="0.3">
      <c r="A374" s="454" t="s">
        <v>322</v>
      </c>
      <c r="B374" s="539">
        <f>SUM(B27+B59+B91+B123+B155+B187+B219+B251+B281+B311+B341)</f>
        <v>925212</v>
      </c>
      <c r="C374" s="539">
        <f>SUM(C27+C59+C91+C123+C155+C187+C219+C251+C281+C311+C341)</f>
        <v>925212</v>
      </c>
      <c r="D374" s="540">
        <f>SUM(D27+D59+D91+D123+D155+D187+D219+D251+D281+D311+D341)</f>
        <v>993541</v>
      </c>
      <c r="E374" s="540">
        <f>SUM(E27+E59+E91+E123+E155+E187+E219+E251+E281+E311+E341)</f>
        <v>993541</v>
      </c>
      <c r="F374" s="540">
        <f>SUM(F27+F59+F91+F123+F155+F187+F219+F251+F281+F311+F341)</f>
        <v>993541</v>
      </c>
    </row>
    <row r="375" spans="1:7" ht="15" customHeight="1" thickBot="1" x14ac:dyDescent="0.3">
      <c r="A375" s="454" t="s">
        <v>323</v>
      </c>
      <c r="B375" s="539">
        <f>SUM(B28+B60+B92+B124+B156+B188+B220+B252+B282+B312+B342)</f>
        <v>0</v>
      </c>
      <c r="C375" s="539">
        <f>SUM(C28+C60+C92+C124+C156+C188+C220+C252+C282+C312+C342)</f>
        <v>0</v>
      </c>
      <c r="D375" s="540">
        <f>SUM(D28+D60+D92+D124+D156+D188+D220+D252+D282+D312+D342)</f>
        <v>0</v>
      </c>
      <c r="E375" s="540">
        <f>SUM(E28+E60+E92+E124+E156+E188+E220+E252+E282+E312+E342)</f>
        <v>0</v>
      </c>
      <c r="F375" s="540">
        <f>SUM(F28+F60+F92+F124+F156+F188+F220+F252+F282+F312+F342)</f>
        <v>0</v>
      </c>
    </row>
    <row r="376" spans="1:7" ht="15" customHeight="1" thickBot="1" x14ac:dyDescent="0.3">
      <c r="A376" s="447" t="s">
        <v>324</v>
      </c>
      <c r="B376" s="532">
        <f>SUM(B29+B61+B93+B125+B157+B189+B221+B253+B283+B313+B343)</f>
        <v>0</v>
      </c>
      <c r="C376" s="532">
        <f>SUM(C29+C61+C93+C125+C157+C189+C221+C253+C283+C313+C343)</f>
        <v>500</v>
      </c>
      <c r="D376" s="541">
        <f>SUM(D29+D61+D93+D125+D157+D189+D221+D253+D283+D313+D343)</f>
        <v>0</v>
      </c>
      <c r="E376" s="542">
        <f>SUM(E29+E61+E93+E125+E157+E189+E221+E253+E283+E313+E343)</f>
        <v>0</v>
      </c>
      <c r="F376" s="542">
        <f>SUM(F29+F61+F93+F125+F157+F189+F221+F253+F283+F313+F343)</f>
        <v>0</v>
      </c>
    </row>
    <row r="377" spans="1:7" ht="15" customHeight="1" thickBot="1" x14ac:dyDescent="0.3">
      <c r="A377" s="457" t="s">
        <v>360</v>
      </c>
      <c r="B377" s="532">
        <f>SUM(B30+B62+B94+B126+B158+B190+B222+B254+B284+B314+B344)</f>
        <v>0</v>
      </c>
      <c r="C377" s="532">
        <f>SUM(C30+C62+C94+C126+C158+C190+C222+C254+C284+C314+C344)</f>
        <v>781407</v>
      </c>
      <c r="D377" s="541">
        <f>SUM(D30+D62+D94+D126+D158+D190+D222+D254+D284+D314+D344)</f>
        <v>0</v>
      </c>
      <c r="E377" s="542">
        <f>SUM(E30+E62+E94+E126+E158+E190+E222+E254+E284+E314+E344)</f>
        <v>0</v>
      </c>
      <c r="F377" s="542">
        <f>SUM(F30+F62+F94+F126+F158+F190+F222+F254+F284+F314+F344)</f>
        <v>0</v>
      </c>
    </row>
    <row r="378" spans="1:7" ht="12" customHeight="1" x14ac:dyDescent="0.25">
      <c r="D378" s="514"/>
      <c r="E378" s="514"/>
      <c r="F378" s="514"/>
    </row>
    <row r="379" spans="1:7" ht="12.75" customHeight="1" x14ac:dyDescent="0.25"/>
    <row r="380" spans="1:7" ht="12.75" customHeight="1" x14ac:dyDescent="0.25"/>
    <row r="381" spans="1:7" ht="12.75" customHeight="1" x14ac:dyDescent="0.25"/>
    <row r="382" spans="1:7" ht="12.75" customHeight="1" x14ac:dyDescent="0.25"/>
    <row r="383" spans="1:7" ht="12.75" customHeight="1" x14ac:dyDescent="0.25"/>
    <row r="384" spans="1:7" ht="12.75" customHeight="1" x14ac:dyDescent="0.25"/>
    <row r="385" spans="1:4" ht="12.75" customHeight="1" x14ac:dyDescent="0.25">
      <c r="A385" s="543"/>
      <c r="B385" s="543"/>
      <c r="C385" s="543"/>
      <c r="D385" s="543"/>
    </row>
    <row r="386" spans="1:4" ht="12.75" customHeight="1" x14ac:dyDescent="0.25"/>
    <row r="387" spans="1:4" ht="12.75" customHeight="1" x14ac:dyDescent="0.25">
      <c r="A387" s="543"/>
      <c r="D387" s="543"/>
    </row>
    <row r="388" spans="1:4" ht="12.75" customHeight="1" x14ac:dyDescent="0.25"/>
    <row r="389" spans="1:4" ht="12.75" customHeight="1" x14ac:dyDescent="0.25"/>
    <row r="390" spans="1:4" ht="12.75" customHeight="1" x14ac:dyDescent="0.25"/>
    <row r="391" spans="1:4" ht="12.75" customHeight="1" x14ac:dyDescent="0.25">
      <c r="A391" s="543"/>
      <c r="B391" s="543"/>
      <c r="C391" s="543"/>
      <c r="D391" s="543"/>
    </row>
    <row r="392" spans="1:4" ht="12.75" customHeight="1" x14ac:dyDescent="0.25"/>
    <row r="393" spans="1:4" ht="12.75" customHeight="1" x14ac:dyDescent="0.25"/>
    <row r="394" spans="1:4" ht="12.75" customHeight="1" x14ac:dyDescent="0.25"/>
    <row r="395" spans="1:4" ht="12.75" customHeight="1" x14ac:dyDescent="0.25"/>
    <row r="396" spans="1:4" ht="12.75" customHeight="1" x14ac:dyDescent="0.25"/>
    <row r="397" spans="1:4" ht="12.75" customHeight="1" x14ac:dyDescent="0.25"/>
    <row r="398" spans="1:4" ht="12.75" customHeight="1" x14ac:dyDescent="0.25"/>
    <row r="399" spans="1:4" ht="12.75" customHeight="1" x14ac:dyDescent="0.25"/>
    <row r="400" spans="1:4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</sheetData>
  <sheetProtection sheet="1" objects="1" scenarios="1"/>
  <mergeCells count="24">
    <mergeCell ref="A286:E286"/>
    <mergeCell ref="B288:F288"/>
    <mergeCell ref="A316:E316"/>
    <mergeCell ref="B318:F318"/>
    <mergeCell ref="A346:E346"/>
    <mergeCell ref="B348:F348"/>
    <mergeCell ref="A194:E194"/>
    <mergeCell ref="B196:F196"/>
    <mergeCell ref="A226:E226"/>
    <mergeCell ref="B228:F228"/>
    <mergeCell ref="A256:E256"/>
    <mergeCell ref="B258:F258"/>
    <mergeCell ref="A98:E98"/>
    <mergeCell ref="B100:F100"/>
    <mergeCell ref="A130:E130"/>
    <mergeCell ref="B132:F132"/>
    <mergeCell ref="A162:E162"/>
    <mergeCell ref="B164:F164"/>
    <mergeCell ref="A2:E2"/>
    <mergeCell ref="B4:F4"/>
    <mergeCell ref="A34:E34"/>
    <mergeCell ref="B36:F36"/>
    <mergeCell ref="A66:E66"/>
    <mergeCell ref="B68:F68"/>
  </mergeCells>
  <pageMargins left="0.70866141732283472" right="0.70866141732283472" top="0.94488188976377963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Normal="100" workbookViewId="0">
      <selection activeCell="C29" sqref="C29"/>
    </sheetView>
  </sheetViews>
  <sheetFormatPr defaultColWidth="9.140625" defaultRowHeight="12.75" x14ac:dyDescent="0.2"/>
  <cols>
    <col min="1" max="1" width="1.85546875" style="159" customWidth="1"/>
    <col min="2" max="2" width="48.140625" style="159" customWidth="1"/>
    <col min="3" max="4" width="15.7109375" style="159" customWidth="1"/>
    <col min="5" max="5" width="15.7109375" style="159" hidden="1" customWidth="1"/>
    <col min="6" max="8" width="15.7109375" style="159" customWidth="1"/>
    <col min="9" max="9" width="15.5703125" style="159" bestFit="1" customWidth="1"/>
    <col min="10" max="16384" width="9.140625" style="159"/>
  </cols>
  <sheetData>
    <row r="1" spans="1:9" ht="23.25" x14ac:dyDescent="0.35">
      <c r="A1" s="405" t="s">
        <v>246</v>
      </c>
      <c r="B1" s="405"/>
      <c r="C1" s="405"/>
      <c r="D1" s="405"/>
      <c r="E1" s="405"/>
      <c r="F1" s="405"/>
      <c r="G1" s="405"/>
      <c r="H1" s="405"/>
    </row>
    <row r="2" spans="1:9" ht="23.25" x14ac:dyDescent="0.35">
      <c r="A2" s="406" t="s">
        <v>247</v>
      </c>
      <c r="B2" s="406"/>
      <c r="C2" s="406"/>
      <c r="D2" s="406"/>
      <c r="E2" s="406"/>
      <c r="F2" s="406"/>
      <c r="G2" s="406"/>
      <c r="H2" s="406"/>
    </row>
    <row r="3" spans="1:9" ht="23.25" x14ac:dyDescent="0.35">
      <c r="A3" s="405" t="s">
        <v>289</v>
      </c>
      <c r="B3" s="405"/>
      <c r="C3" s="405"/>
      <c r="D3" s="405"/>
      <c r="E3" s="405"/>
      <c r="F3" s="405"/>
      <c r="G3" s="405"/>
      <c r="H3" s="405"/>
    </row>
    <row r="4" spans="1:9" ht="23.25" x14ac:dyDescent="0.35">
      <c r="A4" s="328"/>
      <c r="B4" s="328"/>
      <c r="C4" s="328"/>
      <c r="D4" s="328"/>
      <c r="E4" s="328"/>
      <c r="F4" s="328"/>
      <c r="G4" s="328"/>
      <c r="H4" s="328"/>
    </row>
    <row r="5" spans="1:9" ht="16.899999999999999" customHeight="1" x14ac:dyDescent="0.2">
      <c r="B5" s="160"/>
      <c r="C5" s="160"/>
      <c r="H5" s="161" t="s">
        <v>248</v>
      </c>
    </row>
    <row r="6" spans="1:9" ht="19.149999999999999" customHeight="1" thickBot="1" x14ac:dyDescent="0.25">
      <c r="B6" s="160"/>
      <c r="C6" s="160"/>
      <c r="D6" s="162"/>
      <c r="E6" s="162"/>
      <c r="F6" s="162"/>
      <c r="G6" s="162"/>
      <c r="H6" s="162" t="s">
        <v>249</v>
      </c>
    </row>
    <row r="7" spans="1:9" s="166" customFormat="1" ht="48.75" customHeight="1" thickBot="1" x14ac:dyDescent="0.3">
      <c r="A7" s="407" t="s">
        <v>0</v>
      </c>
      <c r="B7" s="408"/>
      <c r="C7" s="163" t="s">
        <v>287</v>
      </c>
      <c r="D7" s="164" t="s">
        <v>272</v>
      </c>
      <c r="E7" s="165" t="s">
        <v>239</v>
      </c>
      <c r="F7" s="165" t="s">
        <v>273</v>
      </c>
      <c r="G7" s="165" t="s">
        <v>264</v>
      </c>
      <c r="H7" s="165" t="s">
        <v>276</v>
      </c>
    </row>
    <row r="8" spans="1:9" s="166" customFormat="1" ht="16.149999999999999" customHeight="1" x14ac:dyDescent="0.25">
      <c r="A8" s="167"/>
      <c r="B8" s="168"/>
      <c r="C8" s="169"/>
      <c r="D8" s="170"/>
      <c r="E8" s="171"/>
      <c r="F8" s="171"/>
      <c r="G8" s="171"/>
      <c r="H8" s="171"/>
    </row>
    <row r="9" spans="1:9" ht="16.149999999999999" customHeight="1" x14ac:dyDescent="0.2">
      <c r="A9" s="172"/>
      <c r="B9" s="173" t="s">
        <v>250</v>
      </c>
      <c r="C9" s="174"/>
      <c r="D9" s="175"/>
      <c r="E9" s="176"/>
      <c r="F9" s="176"/>
      <c r="G9" s="176"/>
      <c r="H9" s="176"/>
    </row>
    <row r="10" spans="1:9" ht="16.149999999999999" customHeight="1" x14ac:dyDescent="0.2">
      <c r="A10" s="172"/>
      <c r="B10" s="177" t="s">
        <v>251</v>
      </c>
      <c r="C10" s="178"/>
      <c r="D10" s="175"/>
      <c r="E10" s="176"/>
      <c r="F10" s="176"/>
      <c r="G10" s="176"/>
      <c r="H10" s="176"/>
    </row>
    <row r="11" spans="1:9" ht="16.149999999999999" customHeight="1" x14ac:dyDescent="0.2">
      <c r="A11" s="172"/>
      <c r="B11" s="177" t="s">
        <v>252</v>
      </c>
      <c r="C11" s="178">
        <f>SUM(' PRIJMY 2023-25'!E5)</f>
        <v>49330642</v>
      </c>
      <c r="D11" s="175">
        <f>SUM(' PRIJMY 2023-25'!F5)</f>
        <v>54864124</v>
      </c>
      <c r="E11" s="176" t="e">
        <f>SUM(#REF!)</f>
        <v>#REF!</v>
      </c>
      <c r="F11" s="176">
        <f>SUM(' PRIJMY 2023-25'!G5)</f>
        <v>53584317</v>
      </c>
      <c r="G11" s="176">
        <f>SUM(' PRIJMY 2023-25'!H5)</f>
        <v>54656897</v>
      </c>
      <c r="H11" s="176">
        <f>SUM(' PRIJMY 2023-25'!I5)</f>
        <v>55705627</v>
      </c>
      <c r="I11" s="289"/>
    </row>
    <row r="12" spans="1:9" ht="16.149999999999999" customHeight="1" x14ac:dyDescent="0.2">
      <c r="A12" s="172"/>
      <c r="B12" s="177" t="s">
        <v>253</v>
      </c>
      <c r="C12" s="178">
        <f>SUM(' PRIJMY 2023-25'!E54)</f>
        <v>679446</v>
      </c>
      <c r="D12" s="175">
        <f>SUM(' PRIJMY 2023-25'!F54)</f>
        <v>923346</v>
      </c>
      <c r="E12" s="176" t="e">
        <f>SUM(#REF!)</f>
        <v>#REF!</v>
      </c>
      <c r="F12" s="176">
        <f>SUM(' PRIJMY 2023-25'!G54)</f>
        <v>52200</v>
      </c>
      <c r="G12" s="176">
        <f>SUM(' PRIJMY 2023-25'!H54)</f>
        <v>152200</v>
      </c>
      <c r="H12" s="176">
        <f>SUM(' PRIJMY 2023-25'!I54)</f>
        <v>152200</v>
      </c>
      <c r="I12" s="289"/>
    </row>
    <row r="13" spans="1:9" ht="16.149999999999999" customHeight="1" thickBot="1" x14ac:dyDescent="0.25">
      <c r="A13" s="179"/>
      <c r="B13" s="180" t="s">
        <v>254</v>
      </c>
      <c r="C13" s="181">
        <f>SUM(' PRIJMY 2023-25'!E60)</f>
        <v>4097669</v>
      </c>
      <c r="D13" s="182">
        <f>SUM(' PRIJMY 2023-25'!F60)</f>
        <v>11019488</v>
      </c>
      <c r="E13" s="183" t="e">
        <f>SUM(#REF!)</f>
        <v>#REF!</v>
      </c>
      <c r="F13" s="183">
        <f>SUM(' PRIJMY 2023-25'!G60)</f>
        <v>2859350</v>
      </c>
      <c r="G13" s="183">
        <f>SUM(' PRIJMY 2023-25'!H60)</f>
        <v>0</v>
      </c>
      <c r="H13" s="183">
        <f>SUM(' PRIJMY 2023-25'!I60)</f>
        <v>0</v>
      </c>
      <c r="I13" s="289"/>
    </row>
    <row r="14" spans="1:9" ht="16.149999999999999" customHeight="1" thickBot="1" x14ac:dyDescent="0.3">
      <c r="A14" s="184"/>
      <c r="B14" s="185" t="s">
        <v>255</v>
      </c>
      <c r="C14" s="186">
        <f t="shared" ref="C14:D14" si="0">SUM(C11:C13)</f>
        <v>54107757</v>
      </c>
      <c r="D14" s="186">
        <f t="shared" si="0"/>
        <v>66806958</v>
      </c>
      <c r="E14" s="186" t="e">
        <f>SUM(E11:E13)</f>
        <v>#REF!</v>
      </c>
      <c r="F14" s="186">
        <f>SUM(F11:F13)</f>
        <v>56495867</v>
      </c>
      <c r="G14" s="186">
        <f>SUM(G11:G13)</f>
        <v>54809097</v>
      </c>
      <c r="H14" s="186">
        <f t="shared" ref="H14" si="1">SUM(H11:H13)</f>
        <v>55857827</v>
      </c>
      <c r="I14" s="289"/>
    </row>
    <row r="15" spans="1:9" ht="16.149999999999999" customHeight="1" x14ac:dyDescent="0.25">
      <c r="A15" s="187"/>
      <c r="B15" s="188"/>
      <c r="C15" s="189"/>
      <c r="D15" s="190"/>
      <c r="E15" s="191"/>
      <c r="F15" s="191"/>
      <c r="G15" s="191"/>
      <c r="H15" s="191"/>
      <c r="I15" s="289"/>
    </row>
    <row r="16" spans="1:9" ht="16.149999999999999" customHeight="1" x14ac:dyDescent="0.2">
      <c r="A16" s="172"/>
      <c r="B16" s="192" t="s">
        <v>256</v>
      </c>
      <c r="C16" s="193"/>
      <c r="D16" s="175"/>
      <c r="E16" s="176"/>
      <c r="F16" s="176"/>
      <c r="G16" s="176"/>
      <c r="H16" s="176"/>
      <c r="I16" s="289"/>
    </row>
    <row r="17" spans="1:9" ht="16.149999999999999" customHeight="1" x14ac:dyDescent="0.2">
      <c r="A17" s="172"/>
      <c r="B17" s="194" t="s">
        <v>251</v>
      </c>
      <c r="C17" s="195"/>
      <c r="D17" s="175"/>
      <c r="E17" s="176"/>
      <c r="F17" s="176"/>
      <c r="G17" s="176"/>
      <c r="H17" s="176"/>
      <c r="I17" s="289"/>
    </row>
    <row r="18" spans="1:9" ht="16.149999999999999" customHeight="1" x14ac:dyDescent="0.2">
      <c r="A18" s="172"/>
      <c r="B18" s="177" t="s">
        <v>53</v>
      </c>
      <c r="C18" s="178">
        <f>SUM(' VÝDAJE2023-25'!I125)</f>
        <v>47860702</v>
      </c>
      <c r="D18" s="175">
        <f>SUM(' VÝDAJE2023-25'!K125)</f>
        <v>53413298</v>
      </c>
      <c r="E18" s="176" t="e">
        <f>SUM(#REF!)</f>
        <v>#REF!</v>
      </c>
      <c r="F18" s="176">
        <f>SUM(' VÝDAJE2023-25'!M125)</f>
        <v>54867374</v>
      </c>
      <c r="G18" s="176">
        <f>SUM(' VÝDAJE2023-25'!O125)</f>
        <v>53935814</v>
      </c>
      <c r="H18" s="176">
        <f>SUM(' VÝDAJE2023-25'!Q125)</f>
        <v>55135037</v>
      </c>
      <c r="I18" s="289"/>
    </row>
    <row r="19" spans="1:9" ht="16.149999999999999" customHeight="1" x14ac:dyDescent="0.2">
      <c r="A19" s="172"/>
      <c r="B19" s="177" t="s">
        <v>167</v>
      </c>
      <c r="C19" s="178">
        <f>SUM(' VÝDAJE2023-25'!J125)</f>
        <v>5030191</v>
      </c>
      <c r="D19" s="175">
        <f>SUM(' VÝDAJE2023-25'!L125)</f>
        <v>12176796</v>
      </c>
      <c r="E19" s="196" t="e">
        <f>SUM(#REF!)</f>
        <v>#REF!</v>
      </c>
      <c r="F19" s="196">
        <f>SUM(' VÝDAJE2023-25'!N125)</f>
        <v>631562</v>
      </c>
      <c r="G19" s="196">
        <f>SUM(' VÝDAJE2023-25'!P125)</f>
        <v>35500</v>
      </c>
      <c r="H19" s="176">
        <f>SUM(' VÝDAJE2023-25'!R125)</f>
        <v>54800</v>
      </c>
      <c r="I19" s="289"/>
    </row>
    <row r="20" spans="1:9" ht="16.149999999999999" customHeight="1" thickBot="1" x14ac:dyDescent="0.25">
      <c r="A20" s="179"/>
      <c r="B20" s="197" t="s">
        <v>257</v>
      </c>
      <c r="C20" s="198">
        <f>SUM(' VÝDAJE2023-25'!I134:J134)</f>
        <v>1216864</v>
      </c>
      <c r="D20" s="182">
        <f>SUM(' VÝDAJE2023-25'!K134:L134)</f>
        <v>1216864</v>
      </c>
      <c r="E20" s="199" t="e">
        <f>SUM(#REF!)</f>
        <v>#REF!</v>
      </c>
      <c r="F20" s="199">
        <f>SUM(' VÝDAJE2023-25'!M134:N134)</f>
        <v>996931</v>
      </c>
      <c r="G20" s="199">
        <f>SUM(' VÝDAJE2023-25'!O134:P134)</f>
        <v>837783</v>
      </c>
      <c r="H20" s="199">
        <f>SUM(' VÝDAJE2023-25'!Q134:R134)</f>
        <v>667990</v>
      </c>
      <c r="I20" s="289"/>
    </row>
    <row r="21" spans="1:9" ht="16.149999999999999" customHeight="1" thickBot="1" x14ac:dyDescent="0.3">
      <c r="A21" s="184"/>
      <c r="B21" s="185" t="s">
        <v>258</v>
      </c>
      <c r="C21" s="200">
        <f t="shared" ref="C21" si="2">SUM(C18:C20)</f>
        <v>54107757</v>
      </c>
      <c r="D21" s="186">
        <f t="shared" ref="D21" si="3">SUM(D18:D20)</f>
        <v>66806958</v>
      </c>
      <c r="E21" s="186" t="e">
        <f>SUM(E18:E20)</f>
        <v>#REF!</v>
      </c>
      <c r="F21" s="186">
        <f>SUM(F18:F20)</f>
        <v>56495867</v>
      </c>
      <c r="G21" s="186">
        <f>SUM(G18:G20)</f>
        <v>54809097</v>
      </c>
      <c r="H21" s="186">
        <f t="shared" ref="H21" si="4">SUM(H18:H20)</f>
        <v>55857827</v>
      </c>
    </row>
    <row r="22" spans="1:9" ht="16.149999999999999" customHeight="1" thickBot="1" x14ac:dyDescent="0.25">
      <c r="A22" s="201"/>
      <c r="B22" s="202"/>
      <c r="C22" s="203"/>
      <c r="D22" s="204"/>
      <c r="E22" s="204"/>
      <c r="F22" s="204"/>
      <c r="G22" s="204"/>
      <c r="H22" s="204"/>
    </row>
    <row r="23" spans="1:9" ht="16.149999999999999" customHeight="1" thickBot="1" x14ac:dyDescent="0.3">
      <c r="A23" s="205"/>
      <c r="B23" s="206" t="s">
        <v>259</v>
      </c>
      <c r="C23" s="207">
        <f>C11+C12-C18-C19</f>
        <v>-2880805</v>
      </c>
      <c r="D23" s="207">
        <f>D11+D12-D18-D19</f>
        <v>-9802624</v>
      </c>
      <c r="E23" s="207" t="e">
        <f t="shared" ref="E23:H23" si="5">E11+E12-E18-E19</f>
        <v>#REF!</v>
      </c>
      <c r="F23" s="207">
        <f t="shared" si="5"/>
        <v>-1862419</v>
      </c>
      <c r="G23" s="207">
        <f t="shared" si="5"/>
        <v>837783</v>
      </c>
      <c r="H23" s="207">
        <f t="shared" si="5"/>
        <v>667990</v>
      </c>
    </row>
    <row r="24" spans="1:9" ht="16.149999999999999" customHeight="1" thickBot="1" x14ac:dyDescent="0.25">
      <c r="A24" s="208"/>
      <c r="B24" s="209" t="s">
        <v>260</v>
      </c>
      <c r="C24" s="210">
        <f>SUM(C14-C21)</f>
        <v>0</v>
      </c>
      <c r="D24" s="210">
        <f>SUM(D14-D21)</f>
        <v>0</v>
      </c>
      <c r="E24" s="210" t="e">
        <f t="shared" ref="E24:H24" si="6">SUM(E14-E21)</f>
        <v>#REF!</v>
      </c>
      <c r="F24" s="210">
        <f t="shared" si="6"/>
        <v>0</v>
      </c>
      <c r="G24" s="210">
        <f t="shared" si="6"/>
        <v>0</v>
      </c>
      <c r="H24" s="210">
        <f t="shared" si="6"/>
        <v>0</v>
      </c>
    </row>
    <row r="25" spans="1:9" x14ac:dyDescent="0.2">
      <c r="B25" s="211"/>
      <c r="C25" s="211"/>
    </row>
    <row r="34" spans="9:9" x14ac:dyDescent="0.2">
      <c r="I34" s="290"/>
    </row>
  </sheetData>
  <sheetProtection sheet="1" objects="1" scenarios="1"/>
  <mergeCells count="4">
    <mergeCell ref="A1:H1"/>
    <mergeCell ref="A2:H2"/>
    <mergeCell ref="A3:H3"/>
    <mergeCell ref="A7:B7"/>
  </mergeCells>
  <pageMargins left="0.70866141732283472" right="0.70866141732283472" top="0.94488188976377963" bottom="0.9448818897637796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5</vt:i4>
      </vt:variant>
      <vt:variant>
        <vt:lpstr>Pomenované rozsahy</vt:lpstr>
      </vt:variant>
      <vt:variant>
        <vt:i4>3</vt:i4>
      </vt:variant>
    </vt:vector>
  </HeadingPairs>
  <TitlesOfParts>
    <vt:vector size="8" baseType="lpstr">
      <vt:lpstr> PRIJMY 2023-25</vt:lpstr>
      <vt:lpstr> VÝDAJE2023-25</vt:lpstr>
      <vt:lpstr>PODNIKY 2023-25</vt:lpstr>
      <vt:lpstr>ZŠ 2023-25</vt:lpstr>
      <vt:lpstr>Bilancia23-25</vt:lpstr>
      <vt:lpstr>' PRIJMY 2023-25'!Oblasť_tlače</vt:lpstr>
      <vt:lpstr>' VÝDAJE2023-25'!Oblasť_tlače</vt:lpstr>
      <vt:lpstr>'Bilancia23-25'!Oblasť_tlače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Orságová Ľubica</dc:creator>
  <cp:lastModifiedBy>Orságová Ľubica</cp:lastModifiedBy>
  <cp:lastPrinted>2022-11-28T10:45:57Z</cp:lastPrinted>
  <dcterms:created xsi:type="dcterms:W3CDTF">2020-09-21T11:33:49Z</dcterms:created>
  <dcterms:modified xsi:type="dcterms:W3CDTF">2022-11-28T10:46:07Z</dcterms:modified>
</cp:coreProperties>
</file>