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recova_zuzana\Desktop\20112023\"/>
    </mc:Choice>
  </mc:AlternateContent>
  <xr:revisionPtr revIDLastSave="0" documentId="8_{6339F04B-B834-4B22-9774-48A4292C11F0}" xr6:coauthVersionLast="36" xr6:coauthVersionMax="36" xr10:uidLastSave="{00000000-0000-0000-0000-000000000000}"/>
  <bookViews>
    <workbookView xWindow="0" yWindow="0" windowWidth="28800" windowHeight="11625" activeTab="4" xr2:uid="{00000000-000D-0000-FFFF-FFFF00000000}"/>
  </bookViews>
  <sheets>
    <sheet name=" PRIJMY " sheetId="66" r:id="rId1"/>
    <sheet name=" VÝDAJE" sheetId="67" r:id="rId2"/>
    <sheet name="PODNIKY " sheetId="68" r:id="rId3"/>
    <sheet name="ZŠ" sheetId="90" r:id="rId4"/>
    <sheet name="Bilancia" sheetId="71" r:id="rId5"/>
  </sheets>
  <externalReferences>
    <externalReference r:id="rId6"/>
    <externalReference r:id="rId7"/>
  </externalReferences>
  <definedNames>
    <definedName name="DoplnkoveKoeficienty">[1]Doplnkove_koeficienty!#REF!</definedName>
    <definedName name="k2r">[2]Koeficienty!$H$15</definedName>
    <definedName name="kbs">[2]Koeficienty!$H$6</definedName>
    <definedName name="kcspp1">[1]Koeficienty!#REF!</definedName>
    <definedName name="kcspp2">[1]Koeficienty!#REF!</definedName>
    <definedName name="kcspp3">[1]Koeficienty!#REF!</definedName>
    <definedName name="kcspp4">[1]Koeficienty!#REF!</definedName>
    <definedName name="kcvj">[2]Koeficienty!$H$3</definedName>
    <definedName name="kcvjzs">[2]Koeficienty!$H$4</definedName>
    <definedName name="kint">[2]Koeficienty!$H$33</definedName>
    <definedName name="kint1">[2]Koeficienty!$H$29</definedName>
    <definedName name="kint2">[2]Koeficienty!$H$30</definedName>
    <definedName name="kint3">[2]Koeficienty!$H$31</definedName>
    <definedName name="kintms">[2]Koeficienty!$H$37</definedName>
    <definedName name="kjnm">[2]Koeficienty!$H$5</definedName>
    <definedName name="kkat1">[2]Koeficienty!$H$17</definedName>
    <definedName name="kkat1zs">[2]Koeficienty!$H$23</definedName>
    <definedName name="kkat2">[2]Koeficienty!$H$18</definedName>
    <definedName name="kkat2zs">[2]Koeficienty!$H$24</definedName>
    <definedName name="kkat3">[2]Koeficienty!$H$19</definedName>
    <definedName name="kkat3zs">[2]Koeficienty!$H$25</definedName>
    <definedName name="kkat4">[2]Koeficienty!$H$20</definedName>
    <definedName name="kkat4zs">[2]Koeficienty!$H$26</definedName>
    <definedName name="kkat5">[2]Koeficienty!$H$21</definedName>
    <definedName name="kkat5zs">[2]Koeficienty!$H$27</definedName>
    <definedName name="kkat6">[2]Koeficienty!$H$22</definedName>
    <definedName name="kkat6zs">[2]Koeficienty!$H$28</definedName>
    <definedName name="knem1">[2]Koeficienty!$H$12</definedName>
    <definedName name="knem2">[2]Koeficienty!$H$13</definedName>
    <definedName name="knem3">[2]Koeficienty!$H$14</definedName>
    <definedName name="knemms">[2]Koeficienty!$H$34</definedName>
    <definedName name="knemskd1">[2]Koeficienty!$H$38</definedName>
    <definedName name="knemskd2">[2]Koeficienty!$H$39</definedName>
    <definedName name="knemskd3">[2]Koeficienty!$H$40</definedName>
    <definedName name="knpa">[2]Koeficienty!$H$45</definedName>
    <definedName name="knr">[2]Koeficienty!$H$7</definedName>
    <definedName name="knrptp">[2]Koeficienty!$H$44</definedName>
    <definedName name="kop">[2]Koeficienty!$H$42</definedName>
    <definedName name="kos">[2]Koeficienty!$H$9</definedName>
    <definedName name="kprax60">[2]Koeficienty!$H$10</definedName>
    <definedName name="kprax80">[2]Koeficienty!$H$11</definedName>
    <definedName name="krvp1">[2]Koeficienty!$H$32</definedName>
    <definedName name="krvp2">[1]Koeficienty!#REF!</definedName>
    <definedName name="ksf">[2]Koeficienty!$H$43</definedName>
    <definedName name="ksgym1">[2]Koeficienty!$H$47</definedName>
    <definedName name="ksgym2">[2]Koeficienty!$H$48</definedName>
    <definedName name="ksgym3">[2]Koeficienty!$H$49</definedName>
    <definedName name="ksportm1">[2]Koeficienty!$H$50</definedName>
    <definedName name="ksportm2">[2]Koeficienty!$H$51</definedName>
    <definedName name="ksportm3">[2]Koeficienty!$H$52</definedName>
    <definedName name="kvaz1">[2]Koeficienty!$H$35</definedName>
    <definedName name="kvaz2">[2]Koeficienty!$H$36</definedName>
    <definedName name="kvs">[2]Koeficienty!$H$8</definedName>
    <definedName name="msnorm">[2]Koeficienty!$H$41</definedName>
    <definedName name="_xlnm.Print_Area" localSheetId="1">' VÝDAJE'!$A$1:$R$143</definedName>
    <definedName name="_xlnm.Print_Area" localSheetId="4">Bilancia!$A$1:$H$25</definedName>
    <definedName name="Poslané">[1]Doplnkove_koeficienty!#REF!</definedName>
  </definedNames>
  <calcPr calcId="191029"/>
</workbook>
</file>

<file path=xl/calcChain.xml><?xml version="1.0" encoding="utf-8"?>
<calcChain xmlns="http://schemas.openxmlformats.org/spreadsheetml/2006/main">
  <c r="F375" i="90" l="1"/>
  <c r="E375" i="90"/>
  <c r="D375" i="90"/>
  <c r="C375" i="90"/>
  <c r="B375" i="90"/>
  <c r="F374" i="90"/>
  <c r="E374" i="90"/>
  <c r="D374" i="90"/>
  <c r="C374" i="90"/>
  <c r="B374" i="90"/>
  <c r="F373" i="90"/>
  <c r="E373" i="90"/>
  <c r="D373" i="90"/>
  <c r="C373" i="90"/>
  <c r="B373" i="90"/>
  <c r="F372" i="90"/>
  <c r="E372" i="90"/>
  <c r="D372" i="90"/>
  <c r="C372" i="90"/>
  <c r="B372" i="90"/>
  <c r="B371" i="90"/>
  <c r="E369" i="90"/>
  <c r="D369" i="90"/>
  <c r="C369" i="90"/>
  <c r="B369" i="90"/>
  <c r="F368" i="90"/>
  <c r="F370" i="90" s="1"/>
  <c r="E368" i="90"/>
  <c r="E370" i="90" s="1"/>
  <c r="D368" i="90"/>
  <c r="D370" i="90" s="1"/>
  <c r="C368" i="90"/>
  <c r="C370" i="90" s="1"/>
  <c r="B368" i="90"/>
  <c r="B370" i="90" s="1"/>
  <c r="F366" i="90"/>
  <c r="E366" i="90"/>
  <c r="D366" i="90"/>
  <c r="C366" i="90"/>
  <c r="B366" i="90"/>
  <c r="E365" i="90"/>
  <c r="E367" i="90" s="1"/>
  <c r="D365" i="90"/>
  <c r="D367" i="90" s="1"/>
  <c r="C365" i="90"/>
  <c r="C367" i="90" s="1"/>
  <c r="B365" i="90"/>
  <c r="B367" i="90" s="1"/>
  <c r="E364" i="90"/>
  <c r="F363" i="90"/>
  <c r="E363" i="90"/>
  <c r="D363" i="90"/>
  <c r="C363" i="90"/>
  <c r="B363" i="90"/>
  <c r="F362" i="90"/>
  <c r="F364" i="90" s="1"/>
  <c r="E362" i="90"/>
  <c r="D362" i="90"/>
  <c r="D364" i="90" s="1"/>
  <c r="C362" i="90"/>
  <c r="C364" i="90" s="1"/>
  <c r="B362" i="90"/>
  <c r="B364" i="90" s="1"/>
  <c r="F361" i="90"/>
  <c r="E361" i="90"/>
  <c r="D361" i="90"/>
  <c r="C361" i="90"/>
  <c r="B361" i="90"/>
  <c r="F360" i="90"/>
  <c r="E360" i="90"/>
  <c r="D360" i="90"/>
  <c r="C360" i="90"/>
  <c r="B360" i="90"/>
  <c r="F359" i="90"/>
  <c r="F358" i="90"/>
  <c r="E358" i="90"/>
  <c r="D358" i="90"/>
  <c r="C358" i="90"/>
  <c r="B358" i="90"/>
  <c r="F357" i="90"/>
  <c r="E357" i="90"/>
  <c r="E359" i="90" s="1"/>
  <c r="D357" i="90"/>
  <c r="D359" i="90" s="1"/>
  <c r="C357" i="90"/>
  <c r="C359" i="90" s="1"/>
  <c r="B357" i="90"/>
  <c r="B359" i="90" s="1"/>
  <c r="B355" i="90"/>
  <c r="F354" i="90"/>
  <c r="E354" i="90"/>
  <c r="D354" i="90"/>
  <c r="C354" i="90"/>
  <c r="B354" i="90"/>
  <c r="F353" i="90"/>
  <c r="E353" i="90"/>
  <c r="D353" i="90"/>
  <c r="C353" i="90"/>
  <c r="B353" i="90"/>
  <c r="F352" i="90"/>
  <c r="E352" i="90"/>
  <c r="D352" i="90"/>
  <c r="C352" i="90"/>
  <c r="B352" i="90"/>
  <c r="F351" i="90"/>
  <c r="E351" i="90"/>
  <c r="D351" i="90"/>
  <c r="C351" i="90"/>
  <c r="B351" i="90"/>
  <c r="F350" i="90"/>
  <c r="F355" i="90" s="1"/>
  <c r="E350" i="90"/>
  <c r="E355" i="90" s="1"/>
  <c r="D350" i="90"/>
  <c r="D355" i="90" s="1"/>
  <c r="C350" i="90"/>
  <c r="C355" i="90" s="1"/>
  <c r="B350" i="90"/>
  <c r="E337" i="90"/>
  <c r="D337" i="90"/>
  <c r="C337" i="90"/>
  <c r="B337" i="90"/>
  <c r="F336" i="90"/>
  <c r="F369" i="90" s="1"/>
  <c r="D336" i="90"/>
  <c r="F333" i="90"/>
  <c r="F365" i="90" s="1"/>
  <c r="F332" i="90"/>
  <c r="E332" i="90"/>
  <c r="E324" i="90" s="1"/>
  <c r="D332" i="90"/>
  <c r="D324" i="90" s="1"/>
  <c r="C332" i="90"/>
  <c r="B332" i="90"/>
  <c r="F327" i="90"/>
  <c r="E327" i="90"/>
  <c r="D327" i="90"/>
  <c r="C327" i="90"/>
  <c r="B327" i="90"/>
  <c r="B324" i="90" s="1"/>
  <c r="C324" i="90"/>
  <c r="F318" i="90"/>
  <c r="E318" i="90"/>
  <c r="D318" i="90"/>
  <c r="C318" i="90"/>
  <c r="B318" i="90"/>
  <c r="F306" i="90"/>
  <c r="E306" i="90"/>
  <c r="D306" i="90"/>
  <c r="C306" i="90"/>
  <c r="B306" i="90"/>
  <c r="F301" i="90"/>
  <c r="F293" i="90" s="1"/>
  <c r="E301" i="90"/>
  <c r="E293" i="90" s="1"/>
  <c r="D301" i="90"/>
  <c r="C301" i="90"/>
  <c r="B301" i="90"/>
  <c r="F296" i="90"/>
  <c r="E296" i="90"/>
  <c r="D296" i="90"/>
  <c r="C296" i="90"/>
  <c r="C293" i="90" s="1"/>
  <c r="B296" i="90"/>
  <c r="B293" i="90" s="1"/>
  <c r="D293" i="90"/>
  <c r="F287" i="90"/>
  <c r="E287" i="90"/>
  <c r="D287" i="90"/>
  <c r="C287" i="90"/>
  <c r="B287" i="90"/>
  <c r="F275" i="90"/>
  <c r="E275" i="90"/>
  <c r="D275" i="90"/>
  <c r="C275" i="90"/>
  <c r="B275" i="90"/>
  <c r="B262" i="90" s="1"/>
  <c r="F270" i="90"/>
  <c r="F262" i="90" s="1"/>
  <c r="E270" i="90"/>
  <c r="D270" i="90"/>
  <c r="C270" i="90"/>
  <c r="B270" i="90"/>
  <c r="F265" i="90"/>
  <c r="E265" i="90"/>
  <c r="D265" i="90"/>
  <c r="D262" i="90" s="1"/>
  <c r="C265" i="90"/>
  <c r="C262" i="90" s="1"/>
  <c r="B265" i="90"/>
  <c r="E262" i="90"/>
  <c r="F256" i="90"/>
  <c r="E256" i="90"/>
  <c r="D256" i="90"/>
  <c r="C256" i="90"/>
  <c r="B256" i="90"/>
  <c r="F244" i="90"/>
  <c r="E244" i="90"/>
  <c r="D244" i="90"/>
  <c r="C244" i="90"/>
  <c r="B244" i="90"/>
  <c r="F239" i="90"/>
  <c r="E239" i="90"/>
  <c r="D239" i="90"/>
  <c r="C239" i="90"/>
  <c r="B239" i="90"/>
  <c r="F234" i="90"/>
  <c r="F231" i="90" s="1"/>
  <c r="E234" i="90"/>
  <c r="E231" i="90" s="1"/>
  <c r="D234" i="90"/>
  <c r="D231" i="90" s="1"/>
  <c r="B234" i="90"/>
  <c r="C233" i="90"/>
  <c r="C234" i="90" s="1"/>
  <c r="C231" i="90" s="1"/>
  <c r="B231" i="90"/>
  <c r="F225" i="90"/>
  <c r="E225" i="90"/>
  <c r="D225" i="90"/>
  <c r="C225" i="90"/>
  <c r="B225" i="90"/>
  <c r="F213" i="90"/>
  <c r="E213" i="90"/>
  <c r="E200" i="90" s="1"/>
  <c r="D213" i="90"/>
  <c r="C213" i="90"/>
  <c r="B213" i="90"/>
  <c r="F208" i="90"/>
  <c r="E208" i="90"/>
  <c r="D208" i="90"/>
  <c r="C208" i="90"/>
  <c r="B208" i="90"/>
  <c r="F203" i="90"/>
  <c r="F200" i="90" s="1"/>
  <c r="E203" i="90"/>
  <c r="D203" i="90"/>
  <c r="C203" i="90"/>
  <c r="C200" i="90" s="1"/>
  <c r="B203" i="90"/>
  <c r="B200" i="90" s="1"/>
  <c r="D200" i="90"/>
  <c r="F194" i="90"/>
  <c r="E194" i="90"/>
  <c r="D194" i="90"/>
  <c r="C194" i="90"/>
  <c r="B194" i="90"/>
  <c r="F182" i="90"/>
  <c r="F169" i="90" s="1"/>
  <c r="E182" i="90"/>
  <c r="D182" i="90"/>
  <c r="C182" i="90"/>
  <c r="B182" i="90"/>
  <c r="C177" i="90"/>
  <c r="B177" i="90"/>
  <c r="F172" i="90"/>
  <c r="E172" i="90"/>
  <c r="E169" i="90" s="1"/>
  <c r="D172" i="90"/>
  <c r="D169" i="90" s="1"/>
  <c r="C172" i="90"/>
  <c r="B172" i="90"/>
  <c r="C169" i="90"/>
  <c r="B169" i="90"/>
  <c r="F163" i="90"/>
  <c r="E163" i="90"/>
  <c r="D163" i="90"/>
  <c r="C163" i="90"/>
  <c r="B163" i="90"/>
  <c r="F151" i="90"/>
  <c r="E151" i="90"/>
  <c r="D151" i="90"/>
  <c r="D138" i="90" s="1"/>
  <c r="C151" i="90"/>
  <c r="B151" i="90"/>
  <c r="F146" i="90"/>
  <c r="E146" i="90"/>
  <c r="D146" i="90"/>
  <c r="C146" i="90"/>
  <c r="B146" i="90"/>
  <c r="F141" i="90"/>
  <c r="F138" i="90" s="1"/>
  <c r="E141" i="90"/>
  <c r="E138" i="90" s="1"/>
  <c r="D141" i="90"/>
  <c r="C141" i="90"/>
  <c r="B141" i="90"/>
  <c r="B138" i="90" s="1"/>
  <c r="C138" i="90"/>
  <c r="F132" i="90"/>
  <c r="E132" i="90"/>
  <c r="D132" i="90"/>
  <c r="C132" i="90"/>
  <c r="B132" i="90"/>
  <c r="F120" i="90"/>
  <c r="E120" i="90"/>
  <c r="E107" i="90" s="1"/>
  <c r="D120" i="90"/>
  <c r="C120" i="90"/>
  <c r="B120" i="90"/>
  <c r="F115" i="90"/>
  <c r="E115" i="90"/>
  <c r="D115" i="90"/>
  <c r="C115" i="90"/>
  <c r="B115" i="90"/>
  <c r="B107" i="90" s="1"/>
  <c r="F110" i="90"/>
  <c r="F107" i="90" s="1"/>
  <c r="E110" i="90"/>
  <c r="D110" i="90"/>
  <c r="C110" i="90"/>
  <c r="C107" i="90" s="1"/>
  <c r="B110" i="90"/>
  <c r="D107" i="90"/>
  <c r="F101" i="90"/>
  <c r="E101" i="90"/>
  <c r="D101" i="90"/>
  <c r="C101" i="90"/>
  <c r="B101" i="90"/>
  <c r="F89" i="90"/>
  <c r="F76" i="90" s="1"/>
  <c r="E89" i="90"/>
  <c r="D89" i="90"/>
  <c r="C89" i="90"/>
  <c r="B89" i="90"/>
  <c r="F84" i="90"/>
  <c r="E84" i="90"/>
  <c r="D84" i="90"/>
  <c r="C84" i="90"/>
  <c r="B84" i="90"/>
  <c r="F79" i="90"/>
  <c r="E79" i="90"/>
  <c r="D79" i="90"/>
  <c r="D76" i="90" s="1"/>
  <c r="C79" i="90"/>
  <c r="C76" i="90" s="1"/>
  <c r="B79" i="90"/>
  <c r="E76" i="90"/>
  <c r="B76" i="90"/>
  <c r="F70" i="90"/>
  <c r="E70" i="90"/>
  <c r="D70" i="90"/>
  <c r="C70" i="90"/>
  <c r="B70" i="90"/>
  <c r="F58" i="90"/>
  <c r="E58" i="90"/>
  <c r="D58" i="90"/>
  <c r="C58" i="90"/>
  <c r="B58" i="90"/>
  <c r="F53" i="90"/>
  <c r="E53" i="90"/>
  <c r="D53" i="90"/>
  <c r="C53" i="90"/>
  <c r="B53" i="90"/>
  <c r="F48" i="90"/>
  <c r="E48" i="90"/>
  <c r="E45" i="90" s="1"/>
  <c r="D48" i="90"/>
  <c r="D45" i="90" s="1"/>
  <c r="C48" i="90"/>
  <c r="B48" i="90"/>
  <c r="F45" i="90"/>
  <c r="C45" i="90"/>
  <c r="B45" i="90"/>
  <c r="F39" i="90"/>
  <c r="E39" i="90"/>
  <c r="D39" i="90"/>
  <c r="C39" i="90"/>
  <c r="B39" i="90"/>
  <c r="F26" i="90"/>
  <c r="E26" i="90"/>
  <c r="D26" i="90"/>
  <c r="D13" i="90" s="1"/>
  <c r="C26" i="90"/>
  <c r="B26" i="90"/>
  <c r="F21" i="90"/>
  <c r="E21" i="90"/>
  <c r="D21" i="90"/>
  <c r="C21" i="90"/>
  <c r="B21" i="90"/>
  <c r="F16" i="90"/>
  <c r="F13" i="90" s="1"/>
  <c r="E16" i="90"/>
  <c r="E13" i="90" s="1"/>
  <c r="D16" i="90"/>
  <c r="C16" i="90"/>
  <c r="B16" i="90"/>
  <c r="B13" i="90" s="1"/>
  <c r="C13" i="90"/>
  <c r="F7" i="90"/>
  <c r="F349" i="90" s="1"/>
  <c r="E7" i="90"/>
  <c r="E349" i="90" s="1"/>
  <c r="D7" i="90"/>
  <c r="D349" i="90" s="1"/>
  <c r="C7" i="90"/>
  <c r="C349" i="90" s="1"/>
  <c r="B7" i="90"/>
  <c r="B349" i="90" s="1"/>
  <c r="F371" i="90" l="1"/>
  <c r="F356" i="90" s="1"/>
  <c r="F367" i="90"/>
  <c r="B356" i="90"/>
  <c r="F337" i="90"/>
  <c r="F324" i="90" s="1"/>
  <c r="C371" i="90"/>
  <c r="C356" i="90" s="1"/>
  <c r="D371" i="90"/>
  <c r="D356" i="90" s="1"/>
  <c r="E371" i="90"/>
  <c r="E356" i="90" s="1"/>
  <c r="G65" i="66" l="1"/>
  <c r="G53" i="68" l="1"/>
  <c r="F39" i="68" l="1"/>
  <c r="F44" i="68" l="1"/>
  <c r="F43" i="68"/>
  <c r="F42" i="68"/>
  <c r="F9" i="68"/>
  <c r="F38" i="68" l="1"/>
  <c r="L123" i="67" l="1"/>
  <c r="K123" i="67"/>
  <c r="L119" i="67"/>
  <c r="K119" i="67"/>
  <c r="L103" i="67"/>
  <c r="K103" i="67"/>
  <c r="L98" i="67"/>
  <c r="K98" i="67"/>
  <c r="L91" i="67"/>
  <c r="K91" i="67"/>
  <c r="L72" i="67"/>
  <c r="K72" i="67"/>
  <c r="L63" i="67"/>
  <c r="K63" i="67"/>
  <c r="L34" i="67"/>
  <c r="K34" i="67"/>
  <c r="L26" i="67"/>
  <c r="K26" i="67"/>
  <c r="L20" i="67"/>
  <c r="K20" i="67"/>
  <c r="L16" i="67"/>
  <c r="K16" i="67"/>
  <c r="L141" i="67"/>
  <c r="L140" i="67"/>
  <c r="L139" i="67"/>
  <c r="K134" i="67"/>
  <c r="F61" i="66"/>
  <c r="D13" i="71" s="1"/>
  <c r="F54" i="66"/>
  <c r="D12" i="71" s="1"/>
  <c r="F50" i="66"/>
  <c r="F46" i="66"/>
  <c r="F30" i="66" s="1"/>
  <c r="F29" i="66" s="1"/>
  <c r="F17" i="66"/>
  <c r="F6" i="66"/>
  <c r="K141" i="67" l="1"/>
  <c r="D20" i="71"/>
  <c r="F5" i="66"/>
  <c r="F70" i="66" s="1"/>
  <c r="K125" i="67"/>
  <c r="D18" i="71" s="1"/>
  <c r="L125" i="67"/>
  <c r="D19" i="71" s="1"/>
  <c r="D11" i="71" l="1"/>
  <c r="K140" i="67"/>
  <c r="K139" i="67"/>
  <c r="K142" i="67" l="1"/>
  <c r="I46" i="66" l="1"/>
  <c r="I45" i="66"/>
  <c r="H46" i="66"/>
  <c r="H45" i="66"/>
  <c r="I51" i="66" l="1"/>
  <c r="H51" i="66"/>
  <c r="D43" i="68" l="1"/>
  <c r="D44" i="68"/>
  <c r="D53" i="68"/>
  <c r="D42" i="68" s="1"/>
  <c r="D38" i="68" s="1"/>
  <c r="D9" i="68"/>
  <c r="H141" i="67"/>
  <c r="G141" i="67"/>
  <c r="H140" i="67"/>
  <c r="H139" i="67"/>
  <c r="G134" i="67"/>
  <c r="H123" i="67"/>
  <c r="G123" i="67"/>
  <c r="H119" i="67"/>
  <c r="G119" i="67"/>
  <c r="H103" i="67"/>
  <c r="G103" i="67"/>
  <c r="H98" i="67"/>
  <c r="G98" i="67"/>
  <c r="H91" i="67"/>
  <c r="G91" i="67"/>
  <c r="H72" i="67"/>
  <c r="G72" i="67"/>
  <c r="H63" i="67"/>
  <c r="G63" i="67"/>
  <c r="H34" i="67"/>
  <c r="G34" i="67"/>
  <c r="H26" i="67"/>
  <c r="G26" i="67"/>
  <c r="H20" i="67"/>
  <c r="G20" i="67"/>
  <c r="H16" i="67"/>
  <c r="G16" i="67"/>
  <c r="H125" i="67" l="1"/>
  <c r="G140" i="67" s="1"/>
  <c r="G125" i="67"/>
  <c r="G139" i="67" s="1"/>
  <c r="I134" i="67"/>
  <c r="D61" i="66"/>
  <c r="D54" i="66"/>
  <c r="D50" i="66"/>
  <c r="D30" i="66"/>
  <c r="D29" i="66" s="1"/>
  <c r="D17" i="66"/>
  <c r="D6" i="66"/>
  <c r="C48" i="66"/>
  <c r="G142" i="67" l="1"/>
  <c r="D5" i="66"/>
  <c r="D70" i="66" s="1"/>
  <c r="I30" i="66" l="1"/>
  <c r="I29" i="66" s="1"/>
  <c r="H30" i="66"/>
  <c r="H29" i="66" s="1"/>
  <c r="G9" i="68" l="1"/>
  <c r="G61" i="66"/>
  <c r="F13" i="71" s="1"/>
  <c r="G54" i="66"/>
  <c r="G50" i="66"/>
  <c r="G30" i="66"/>
  <c r="G29" i="66" s="1"/>
  <c r="G6" i="66"/>
  <c r="M119" i="67"/>
  <c r="N123" i="67"/>
  <c r="M123" i="67"/>
  <c r="N119" i="67"/>
  <c r="N98" i="67"/>
  <c r="M98" i="67"/>
  <c r="N26" i="67"/>
  <c r="M26" i="67"/>
  <c r="N91" i="67" l="1"/>
  <c r="N63" i="67"/>
  <c r="M20" i="67"/>
  <c r="N34" i="67"/>
  <c r="N103" i="67"/>
  <c r="N20" i="67"/>
  <c r="N72" i="67"/>
  <c r="G17" i="66"/>
  <c r="G5" i="66" s="1"/>
  <c r="G70" i="66" s="1"/>
  <c r="M103" i="67"/>
  <c r="M91" i="67"/>
  <c r="M72" i="67"/>
  <c r="M63" i="67"/>
  <c r="M34" i="67"/>
  <c r="I6" i="66" l="1"/>
  <c r="H6" i="66"/>
  <c r="I61" i="66" l="1"/>
  <c r="H13" i="71" s="1"/>
  <c r="H61" i="66"/>
  <c r="G13" i="71" s="1"/>
  <c r="I54" i="66"/>
  <c r="H12" i="71" s="1"/>
  <c r="H54" i="66"/>
  <c r="G12" i="71" s="1"/>
  <c r="F12" i="71"/>
  <c r="I50" i="66"/>
  <c r="H50" i="66"/>
  <c r="E13" i="71" l="1"/>
  <c r="E12" i="71"/>
  <c r="F11" i="71"/>
  <c r="F14" i="71" l="1"/>
  <c r="I53" i="68"/>
  <c r="H53" i="68"/>
  <c r="E53" i="68" l="1"/>
  <c r="E9" i="68"/>
  <c r="C53" i="68" l="1"/>
  <c r="C42" i="68" s="1"/>
  <c r="C38" i="68" s="1"/>
  <c r="C43" i="68"/>
  <c r="J141" i="67" l="1"/>
  <c r="J140" i="67"/>
  <c r="J139" i="67"/>
  <c r="J123" i="67"/>
  <c r="I123" i="67"/>
  <c r="J119" i="67"/>
  <c r="I119" i="67"/>
  <c r="J103" i="67"/>
  <c r="I103" i="67"/>
  <c r="J98" i="67"/>
  <c r="I98" i="67"/>
  <c r="J91" i="67"/>
  <c r="I91" i="67"/>
  <c r="J72" i="67"/>
  <c r="I72" i="67"/>
  <c r="J63" i="67"/>
  <c r="I63" i="67"/>
  <c r="J34" i="67"/>
  <c r="I34" i="67"/>
  <c r="J26" i="67"/>
  <c r="I26" i="67"/>
  <c r="J20" i="67"/>
  <c r="I20" i="67"/>
  <c r="J16" i="67"/>
  <c r="I16" i="67"/>
  <c r="I141" i="67" l="1"/>
  <c r="C20" i="71"/>
  <c r="I125" i="67"/>
  <c r="J125" i="67"/>
  <c r="I139" i="67" l="1"/>
  <c r="C18" i="71"/>
  <c r="I140" i="67"/>
  <c r="C19" i="71"/>
  <c r="C21" i="71" l="1"/>
  <c r="I142" i="67"/>
  <c r="D21" i="71"/>
  <c r="E61" i="66" l="1"/>
  <c r="C13" i="71" s="1"/>
  <c r="E54" i="66"/>
  <c r="C12" i="71" s="1"/>
  <c r="E50" i="66"/>
  <c r="E30" i="66"/>
  <c r="E29" i="66" s="1"/>
  <c r="E17" i="66"/>
  <c r="E6" i="66"/>
  <c r="E5" i="66" l="1"/>
  <c r="D23" i="71" l="1"/>
  <c r="D14" i="71"/>
  <c r="D24" i="71" s="1"/>
  <c r="C11" i="71"/>
  <c r="E70" i="66"/>
  <c r="C23" i="71" l="1"/>
  <c r="C14" i="71"/>
  <c r="C24" i="71" s="1"/>
  <c r="C9" i="68" l="1"/>
  <c r="E134" i="67"/>
  <c r="E141" i="67" s="1"/>
  <c r="F123" i="67"/>
  <c r="E123" i="67"/>
  <c r="F119" i="67"/>
  <c r="E119" i="67"/>
  <c r="F103" i="67"/>
  <c r="E103" i="67"/>
  <c r="F98" i="67"/>
  <c r="E98" i="67"/>
  <c r="F91" i="67"/>
  <c r="E91" i="67"/>
  <c r="F72" i="67"/>
  <c r="E72" i="67"/>
  <c r="F63" i="67"/>
  <c r="E63" i="67"/>
  <c r="F34" i="67"/>
  <c r="E34" i="67"/>
  <c r="F26" i="67"/>
  <c r="E26" i="67"/>
  <c r="F20" i="67"/>
  <c r="E20" i="67"/>
  <c r="F16" i="67"/>
  <c r="E16" i="67"/>
  <c r="C61" i="66"/>
  <c r="C54" i="66"/>
  <c r="C50" i="66"/>
  <c r="C30" i="66"/>
  <c r="C29" i="66" s="1"/>
  <c r="C17" i="66"/>
  <c r="C6" i="66"/>
  <c r="E20" i="71" l="1"/>
  <c r="E125" i="67"/>
  <c r="F125" i="67"/>
  <c r="E140" i="67" s="1"/>
  <c r="E139" i="67"/>
  <c r="C5" i="66"/>
  <c r="C70" i="66" s="1"/>
  <c r="E19" i="71" l="1"/>
  <c r="E18" i="71"/>
  <c r="E142" i="67"/>
  <c r="E21" i="71" l="1"/>
  <c r="I17" i="66"/>
  <c r="I5" i="66" s="1"/>
  <c r="H17" i="66"/>
  <c r="H5" i="66" s="1"/>
  <c r="H11" i="71" l="1"/>
  <c r="H14" i="71" s="1"/>
  <c r="I70" i="66"/>
  <c r="G11" i="71"/>
  <c r="G14" i="71" s="1"/>
  <c r="H70" i="66"/>
  <c r="I44" i="68"/>
  <c r="H44" i="68"/>
  <c r="G44" i="68"/>
  <c r="E44" i="68"/>
  <c r="I43" i="68"/>
  <c r="H43" i="68"/>
  <c r="G43" i="68"/>
  <c r="E43" i="68"/>
  <c r="I42" i="68"/>
  <c r="H42" i="68"/>
  <c r="G42" i="68"/>
  <c r="E42" i="68"/>
  <c r="E38" i="68" s="1"/>
  <c r="I39" i="68"/>
  <c r="H39" i="68"/>
  <c r="E39" i="68"/>
  <c r="I9" i="68"/>
  <c r="H9" i="68"/>
  <c r="R141" i="67"/>
  <c r="P141" i="67"/>
  <c r="N141" i="67"/>
  <c r="R140" i="67"/>
  <c r="P140" i="67"/>
  <c r="N140" i="67"/>
  <c r="R139" i="67"/>
  <c r="P139" i="67"/>
  <c r="N139" i="67"/>
  <c r="Q134" i="67"/>
  <c r="O134" i="67"/>
  <c r="M134" i="67"/>
  <c r="R123" i="67"/>
  <c r="Q123" i="67"/>
  <c r="P123" i="67"/>
  <c r="O123" i="67"/>
  <c r="R119" i="67"/>
  <c r="Q119" i="67"/>
  <c r="P119" i="67"/>
  <c r="O119" i="67"/>
  <c r="R103" i="67"/>
  <c r="Q103" i="67"/>
  <c r="P103" i="67"/>
  <c r="O103" i="67"/>
  <c r="R98" i="67"/>
  <c r="Q98" i="67"/>
  <c r="P98" i="67"/>
  <c r="O98" i="67"/>
  <c r="R91" i="67"/>
  <c r="Q91" i="67"/>
  <c r="P91" i="67"/>
  <c r="O91" i="67"/>
  <c r="R72" i="67"/>
  <c r="Q72" i="67"/>
  <c r="P72" i="67"/>
  <c r="O72" i="67"/>
  <c r="R63" i="67"/>
  <c r="Q63" i="67"/>
  <c r="P63" i="67"/>
  <c r="O63" i="67"/>
  <c r="R34" i="67"/>
  <c r="Q34" i="67"/>
  <c r="P34" i="67"/>
  <c r="O34" i="67"/>
  <c r="R26" i="67"/>
  <c r="Q26" i="67"/>
  <c r="P26" i="67"/>
  <c r="O26" i="67"/>
  <c r="R20" i="67"/>
  <c r="Q20" i="67"/>
  <c r="P20" i="67"/>
  <c r="O20" i="67"/>
  <c r="R16" i="67"/>
  <c r="Q16" i="67"/>
  <c r="P16" i="67"/>
  <c r="O16" i="67"/>
  <c r="N16" i="67"/>
  <c r="N125" i="67" s="1"/>
  <c r="M16" i="67"/>
  <c r="M125" i="67" s="1"/>
  <c r="G38" i="68" l="1"/>
  <c r="O141" i="67"/>
  <c r="G20" i="71"/>
  <c r="Q141" i="67"/>
  <c r="H20" i="71"/>
  <c r="E11" i="71"/>
  <c r="M141" i="67"/>
  <c r="F20" i="71"/>
  <c r="H38" i="68"/>
  <c r="I38" i="68"/>
  <c r="O125" i="67"/>
  <c r="P125" i="67"/>
  <c r="R125" i="67"/>
  <c r="Q125" i="67"/>
  <c r="Q139" i="67" l="1"/>
  <c r="H18" i="71"/>
  <c r="O139" i="67"/>
  <c r="G18" i="71"/>
  <c r="O140" i="67"/>
  <c r="G19" i="71"/>
  <c r="Q140" i="67"/>
  <c r="H19" i="71"/>
  <c r="M139" i="67"/>
  <c r="F18" i="71"/>
  <c r="M140" i="67"/>
  <c r="F19" i="71"/>
  <c r="E23" i="71"/>
  <c r="E14" i="71"/>
  <c r="E24" i="71" s="1"/>
  <c r="O142" i="67" l="1"/>
  <c r="Q142" i="67"/>
  <c r="G21" i="71"/>
  <c r="G24" i="71" s="1"/>
  <c r="G23" i="71"/>
  <c r="H21" i="71"/>
  <c r="H24" i="71" s="1"/>
  <c r="H23" i="71"/>
  <c r="F23" i="71"/>
  <c r="F21" i="71"/>
  <c r="F24" i="71" s="1"/>
  <c r="M142" i="67"/>
</calcChain>
</file>

<file path=xl/sharedStrings.xml><?xml version="1.0" encoding="utf-8"?>
<sst xmlns="http://schemas.openxmlformats.org/spreadsheetml/2006/main" count="894" uniqueCount="340">
  <si>
    <t>U k a z o v a t e ľ</t>
  </si>
  <si>
    <t>BEŽNÉ  PRÍJMY:</t>
  </si>
  <si>
    <t>Miestne dane</t>
  </si>
  <si>
    <t xml:space="preserve"> - za psa</t>
  </si>
  <si>
    <t xml:space="preserve"> - za užívanie verejného priestranstva </t>
  </si>
  <si>
    <t xml:space="preserve">   z toho za vyhradené parkovanie</t>
  </si>
  <si>
    <t xml:space="preserve"> - za nevýherné hracie prístroje </t>
  </si>
  <si>
    <t xml:space="preserve"> - za predajné automaty </t>
  </si>
  <si>
    <t>Podiel na výnose dane z príjmov fyzických osôb</t>
  </si>
  <si>
    <t>Podiel na dani z nehnuteľností</t>
  </si>
  <si>
    <t>Podiel na poplatku za komunálny odpad</t>
  </si>
  <si>
    <t>Príjmy z prenájmu majetku - pozemky</t>
  </si>
  <si>
    <t>Príjmy z prenájmu majetku - Veolia Energia Slovensko</t>
  </si>
  <si>
    <t>Príjmy z prenájmu majetku - budovy MČ</t>
  </si>
  <si>
    <t>Príjmy z prenájmu - byty</t>
  </si>
  <si>
    <t>Príjmy z prenájmu - nebytové priestory, garáže, objekty</t>
  </si>
  <si>
    <t>Administratívne poplatky</t>
  </si>
  <si>
    <t>Úroky</t>
  </si>
  <si>
    <t xml:space="preserve">Ostatné nedaňové príjmy </t>
  </si>
  <si>
    <t>Príjmy materských škôl</t>
  </si>
  <si>
    <t>Dotácie zo štátneho rozpočtu</t>
  </si>
  <si>
    <t xml:space="preserve"> v tom:    školstvo</t>
  </si>
  <si>
    <t xml:space="preserve">              sociálna starostlivosť - činnosť ZOS</t>
  </si>
  <si>
    <t xml:space="preserve">              zariad. núdzového bývania</t>
  </si>
  <si>
    <t xml:space="preserve">              štátne sociálne dávky</t>
  </si>
  <si>
    <t xml:space="preserve">              stavebný poriadok</t>
  </si>
  <si>
    <t xml:space="preserve">              špeciálny stavebný úrad</t>
  </si>
  <si>
    <t xml:space="preserve">              matrika</t>
  </si>
  <si>
    <t xml:space="preserve">              štátny fond rozvoja bývania</t>
  </si>
  <si>
    <t xml:space="preserve">              školský úrad</t>
  </si>
  <si>
    <t xml:space="preserve">              ohlasovňa pobytu</t>
  </si>
  <si>
    <t xml:space="preserve">              ochrana prírody a krajiny</t>
  </si>
  <si>
    <t>Granty, sponzorské dary</t>
  </si>
  <si>
    <t>Príjmy rozpočtových organizácií</t>
  </si>
  <si>
    <t xml:space="preserve">Príjmy organizácií školstva </t>
  </si>
  <si>
    <t>v tom príjmy z poplatkov za stravovanie</t>
  </si>
  <si>
    <t>Príjmy ostatných rozpočtových organizácií</t>
  </si>
  <si>
    <t>KAPITÁLOVÉ  PRÍJMY:</t>
  </si>
  <si>
    <t>FINANČNÉ OPERÁCIE:</t>
  </si>
  <si>
    <t xml:space="preserve"> - z Fondu rozvoja bývania</t>
  </si>
  <si>
    <t xml:space="preserve"> - z Konta zelene</t>
  </si>
  <si>
    <t xml:space="preserve"> - z Rezervného fondu</t>
  </si>
  <si>
    <t xml:space="preserve"> - zo zostatku dotácií z predchádzajúcich rokov</t>
  </si>
  <si>
    <t>PRÍJMY  SPOLU</t>
  </si>
  <si>
    <t>Bežné výdavky</t>
  </si>
  <si>
    <t>1</t>
  </si>
  <si>
    <t>Rozhodovanie, manažment a kontrola</t>
  </si>
  <si>
    <t>Výkon funkcie poslancov</t>
  </si>
  <si>
    <t>Manažment</t>
  </si>
  <si>
    <t>Výkon funkcie starostu</t>
  </si>
  <si>
    <t>2</t>
  </si>
  <si>
    <t>Výkon funkcie zástupcov starostu</t>
  </si>
  <si>
    <t>3</t>
  </si>
  <si>
    <t>Výkon funkcie prednostu</t>
  </si>
  <si>
    <t>Výkon funkcie miestneho kontrolóra</t>
  </si>
  <si>
    <t>Stratégia a riadenie projektov</t>
  </si>
  <si>
    <t>Podpora neziskových organizácií</t>
  </si>
  <si>
    <t>Program č. 1 spolu</t>
  </si>
  <si>
    <t>Moderný miestny úrad</t>
  </si>
  <si>
    <t>Zabezpeč. chodu informačného systému</t>
  </si>
  <si>
    <t>Úrad ako podpora</t>
  </si>
  <si>
    <t>Program č. 2 spolu</t>
  </si>
  <si>
    <t>Služby občanom</t>
  </si>
  <si>
    <t xml:space="preserve">Matrika </t>
  </si>
  <si>
    <t>Ohlasovňa pobytu</t>
  </si>
  <si>
    <t>Sobáše a občianske obrady</t>
  </si>
  <si>
    <t>Propagácia mestskej časti</t>
  </si>
  <si>
    <t>Program č. 3 spolu</t>
  </si>
  <si>
    <t>4</t>
  </si>
  <si>
    <t>Doprava a komunikácie</t>
  </si>
  <si>
    <t>Miestne komunikácie a chodníky</t>
  </si>
  <si>
    <t>Oprava a obnova komunikácií</t>
  </si>
  <si>
    <t>Zabezpeč. vyhradeného parkovania</t>
  </si>
  <si>
    <t>Výst. chodníkov, komunik.a cyklotrás</t>
  </si>
  <si>
    <t>Projekt zjednosmernenia ulíc</t>
  </si>
  <si>
    <t>5</t>
  </si>
  <si>
    <t xml:space="preserve">Parkovanie </t>
  </si>
  <si>
    <t>Program č. 4 spolu</t>
  </si>
  <si>
    <t>Vzdelávanie</t>
  </si>
  <si>
    <t>Predškolské vzdelávanie</t>
  </si>
  <si>
    <t>Materské školy</t>
  </si>
  <si>
    <t>Vzdelávanie v základných školách</t>
  </si>
  <si>
    <t>ZŠ Budatínska</t>
  </si>
  <si>
    <t xml:space="preserve">ZŠ Černyševského </t>
  </si>
  <si>
    <t xml:space="preserve">ZŠ Dudova </t>
  </si>
  <si>
    <t>ZŠ Gessayova</t>
  </si>
  <si>
    <t xml:space="preserve">ZŠ Holíčska </t>
  </si>
  <si>
    <t>6</t>
  </si>
  <si>
    <t xml:space="preserve">ZŠ Lachova </t>
  </si>
  <si>
    <t>7</t>
  </si>
  <si>
    <t>ZŠ Nobelovo nám.</t>
  </si>
  <si>
    <t>8</t>
  </si>
  <si>
    <t xml:space="preserve">ZŠ Pankúchova </t>
  </si>
  <si>
    <t>9</t>
  </si>
  <si>
    <t xml:space="preserve">ZŠ Prokofievova </t>
  </si>
  <si>
    <t>10</t>
  </si>
  <si>
    <t xml:space="preserve">ZŠ Tupolevova </t>
  </si>
  <si>
    <t>11</t>
  </si>
  <si>
    <t xml:space="preserve">ZŠ Turnianska </t>
  </si>
  <si>
    <t xml:space="preserve">Zlepšenie technic. stavu budov </t>
  </si>
  <si>
    <t xml:space="preserve">Projekt Zlepšenie technic. stavu budov </t>
  </si>
  <si>
    <t>Rozvoj kapacít MŠ</t>
  </si>
  <si>
    <t>Riadenie kvality vzdelávania</t>
  </si>
  <si>
    <t>Podpora voľnočasových aktivít v ZŠ</t>
  </si>
  <si>
    <t>Školské stravovanie v ZŠ</t>
  </si>
  <si>
    <t xml:space="preserve">Školský úrad </t>
  </si>
  <si>
    <t>Podujatia žiakov ZŠ a MŠ</t>
  </si>
  <si>
    <t>Program č. 5 spolu</t>
  </si>
  <si>
    <t>Kultúra a šport</t>
  </si>
  <si>
    <t xml:space="preserve">Miestna knižnica Petržalka </t>
  </si>
  <si>
    <t xml:space="preserve">Kultúrne zariadenia Petržalky </t>
  </si>
  <si>
    <t>Kultúrne podujatia</t>
  </si>
  <si>
    <t>Podpora športu</t>
  </si>
  <si>
    <t>Športové podujatia</t>
  </si>
  <si>
    <t>Program č. 6 spolu</t>
  </si>
  <si>
    <t>Životné prostredie</t>
  </si>
  <si>
    <t>Starostlivosť o zeleň</t>
  </si>
  <si>
    <t>Tvorba parkov a zelených plôch</t>
  </si>
  <si>
    <t xml:space="preserve">Projekt Revitalizácie predzáhradiek </t>
  </si>
  <si>
    <t>Výsadba drevín a záhonov</t>
  </si>
  <si>
    <t>Verejné priestranstvá</t>
  </si>
  <si>
    <t>Údržba a čistota verej. priestranstiev</t>
  </si>
  <si>
    <t>Starostlivosť o psov</t>
  </si>
  <si>
    <t>Dotváranie a bud. kontajner. stanovíšť</t>
  </si>
  <si>
    <t>Program č. 7 spolu</t>
  </si>
  <si>
    <t>Územný rozvoj</t>
  </si>
  <si>
    <t>Urbanistické štúdie a územné plány zón</t>
  </si>
  <si>
    <t>Kvalitné a včasné stavebné konanie</t>
  </si>
  <si>
    <t>Stavebný úrad</t>
  </si>
  <si>
    <t>Špeciálny stavebný úrad</t>
  </si>
  <si>
    <t>Štátny fond rozvoja bývania</t>
  </si>
  <si>
    <t>Program č. 8 spolu</t>
  </si>
  <si>
    <t>Nakladanie s majetkom a bývanie</t>
  </si>
  <si>
    <t>Obecné byty</t>
  </si>
  <si>
    <t>Nebytové priestory</t>
  </si>
  <si>
    <t>Obnova a údržba majetku</t>
  </si>
  <si>
    <t>Program č. 9 spolu</t>
  </si>
  <si>
    <t>Sociálna pomoc a sociálne služby</t>
  </si>
  <si>
    <t>Starostlivosť o seniorov</t>
  </si>
  <si>
    <t>Starostlivosť o rodinu a deti</t>
  </si>
  <si>
    <t>Poskytovanie dávok sociálnej pomoci</t>
  </si>
  <si>
    <t>Pochovávanie občanov</t>
  </si>
  <si>
    <t>Prenes.výkon št.správy v soc. oblasti</t>
  </si>
  <si>
    <t>Stredisko sociálnych služieb</t>
  </si>
  <si>
    <t>Zariadenia sociálnych služieb</t>
  </si>
  <si>
    <t>Správa Strediska sociálnych služieb</t>
  </si>
  <si>
    <t xml:space="preserve">Sociálne služby </t>
  </si>
  <si>
    <t>Program č. 10 spolu</t>
  </si>
  <si>
    <t>Bezpečnosť a poriadok</t>
  </si>
  <si>
    <t>Podpora mestskej polície</t>
  </si>
  <si>
    <t>Ochrana obecného majetku</t>
  </si>
  <si>
    <t>Program č. 11 spolu</t>
  </si>
  <si>
    <t>Spolu</t>
  </si>
  <si>
    <t>Výdavkové finančné operácie</t>
  </si>
  <si>
    <t>Splátky finančného prenájmu</t>
  </si>
  <si>
    <t>Sumarizácia výdavkov</t>
  </si>
  <si>
    <t>Kapitálové výdavky</t>
  </si>
  <si>
    <t>Výdavky spolu</t>
  </si>
  <si>
    <t xml:space="preserve"> mestskej časti Bratislava-Petržalka na úseku kultúry</t>
  </si>
  <si>
    <t>Kultúrne zariadenia Petržalky</t>
  </si>
  <si>
    <t xml:space="preserve">Transfer z rozpočtu MČ na prevádzku       </t>
  </si>
  <si>
    <t xml:space="preserve">v tom program : </t>
  </si>
  <si>
    <t xml:space="preserve">Granty a transfery z iných zdrojov </t>
  </si>
  <si>
    <t xml:space="preserve">Transf. z rozpočtu MČ na investície - progr. 6.2      </t>
  </si>
  <si>
    <t xml:space="preserve">Bežné výdavky spolu                                                </t>
  </si>
  <si>
    <t xml:space="preserve">- z toho mzdové výdavky                                    </t>
  </si>
  <si>
    <t xml:space="preserve">Kapitálové výdavky                                            </t>
  </si>
  <si>
    <t xml:space="preserve">Príjmy bežné                                                              </t>
  </si>
  <si>
    <t>Miestna knižnica Petržalka</t>
  </si>
  <si>
    <t>Transfer z rozp. MČ na prevádzku - progr. 6.1</t>
  </si>
  <si>
    <t xml:space="preserve">Transfer z rozp. MČ na investície - progr. 6.1       </t>
  </si>
  <si>
    <t>Strediska sociálnych služieb Petržalka</t>
  </si>
  <si>
    <t xml:space="preserve">Transfer z rozpočtu MČ na prevádzku    </t>
  </si>
  <si>
    <t xml:space="preserve">Transfer zo ŠR a EÚ na prevádzku </t>
  </si>
  <si>
    <t>Transfer z rozpočtu MČ na investície</t>
  </si>
  <si>
    <t xml:space="preserve">Bežné výdavky                                                 </t>
  </si>
  <si>
    <t xml:space="preserve">- z toho mzdové výdavky                         </t>
  </si>
  <si>
    <t xml:space="preserve"> - z toho dotácia z EÚ a zo ŠR na opatrovateľskú službu</t>
  </si>
  <si>
    <t xml:space="preserve"> bežné výdavky spolu</t>
  </si>
  <si>
    <t>kapitálové výdavky</t>
  </si>
  <si>
    <t>Progr. 10.6.1</t>
  </si>
  <si>
    <t>Zariadenie opatrovateľskej starostlivosti</t>
  </si>
  <si>
    <t xml:space="preserve"> - z toho zo ŠR</t>
  </si>
  <si>
    <t>Opatrovateľská služba</t>
  </si>
  <si>
    <t>bežné výdavky spolu</t>
  </si>
  <si>
    <t xml:space="preserve"> - z toho zo ŠR a EÚ</t>
  </si>
  <si>
    <t>Domov pre rodičov a deti</t>
  </si>
  <si>
    <t xml:space="preserve">Prepravná služba          </t>
  </si>
  <si>
    <t>Vrátené zábezpeky</t>
  </si>
  <si>
    <t>Poplatok za rozvoj</t>
  </si>
  <si>
    <t>Podnikateľská činnosť</t>
  </si>
  <si>
    <t>Podnikateľská a ostatná činnosť</t>
  </si>
  <si>
    <t>Príjmy z podnikateľskej činnosti</t>
  </si>
  <si>
    <t xml:space="preserve">v tom progr. 10.6.2 - Správa organizácie </t>
  </si>
  <si>
    <t xml:space="preserve">Ostatná činnosť </t>
  </si>
  <si>
    <t>Rozvoj športovej infraštruktúry</t>
  </si>
  <si>
    <t>Podpora veľkých športových klubov</t>
  </si>
  <si>
    <t>Podpora organizácií</t>
  </si>
  <si>
    <t>Záväzné ukazovatele rozpočtových organizácií</t>
  </si>
  <si>
    <t>Záväzné ukazovatele rozpočtovej organizácie</t>
  </si>
  <si>
    <t xml:space="preserve">Príjmy bežné                                                         </t>
  </si>
  <si>
    <t xml:space="preserve"> príjmy bežné</t>
  </si>
  <si>
    <t>Požiadavky 2023</t>
  </si>
  <si>
    <t>Návrh rozpočtu príjmov</t>
  </si>
  <si>
    <t xml:space="preserve">      6.2 - činnosť KZP</t>
  </si>
  <si>
    <t xml:space="preserve">      6.3 - Kultúrne podujatia - Seniorfest</t>
  </si>
  <si>
    <t xml:space="preserve">      6.3 - Kultúrne podujatia - Petrž. Vianoč.trhy</t>
  </si>
  <si>
    <t xml:space="preserve">      6.3 - Petržalskí pátrači a Petržalská 5ka</t>
  </si>
  <si>
    <t xml:space="preserve">      6.3 - Podpora detských folklórnch súborov</t>
  </si>
  <si>
    <t>Celková bilancia návrhu rozpočtu príjmov a výdavkov</t>
  </si>
  <si>
    <t>mestskej časti Bratislava-Petržalka</t>
  </si>
  <si>
    <t xml:space="preserve"> v EUR              </t>
  </si>
  <si>
    <t>PRÍJMY</t>
  </si>
  <si>
    <t>v tom:</t>
  </si>
  <si>
    <t>Bežné príjmy</t>
  </si>
  <si>
    <t>Kapitálové príjmy</t>
  </si>
  <si>
    <t>Finančné operácie príjmové</t>
  </si>
  <si>
    <t>ROZPOČTOVÉ ZDROJE SPOLU</t>
  </si>
  <si>
    <t>VÝDAVKY</t>
  </si>
  <si>
    <t>Finančné operácie výdavkové</t>
  </si>
  <si>
    <t>ROZPOČTOVÉ VÝDAVKY SPOLU</t>
  </si>
  <si>
    <t>Hospodársky výsledok bez fin. operácií</t>
  </si>
  <si>
    <t>Hospodársky výsledok vrátane fin. operácií</t>
  </si>
  <si>
    <t>Tab. č. 1/1         v EUR</t>
  </si>
  <si>
    <t>Tab. č. 2/1         v EUR</t>
  </si>
  <si>
    <t>Tab. č. 2/2         v EUR</t>
  </si>
  <si>
    <t>Tab. č. 2/3         v EUR</t>
  </si>
  <si>
    <t>Tab. č. 2/4         v EUR</t>
  </si>
  <si>
    <t>Skutočnosť 2021</t>
  </si>
  <si>
    <t>Skutočnosť  2021</t>
  </si>
  <si>
    <t>Výhľad 2025</t>
  </si>
  <si>
    <t xml:space="preserve">      6.3 - Kult. podujatia - Petrž.ples </t>
  </si>
  <si>
    <t xml:space="preserve">Príjmy bežné                                          </t>
  </si>
  <si>
    <t xml:space="preserve">100 Daňové príjmy </t>
  </si>
  <si>
    <t xml:space="preserve">200 Nedaňové príjmy </t>
  </si>
  <si>
    <t xml:space="preserve">300 Granty a transfery </t>
  </si>
  <si>
    <t xml:space="preserve">      6.3 - Kultúrne podujatia - DK, kultúrne leto</t>
  </si>
  <si>
    <t>Splátky úverov a návrat. fin. výpomocí</t>
  </si>
  <si>
    <t>Iné výdavky zo ŠR</t>
  </si>
  <si>
    <t>Záväzné ukazovatele</t>
  </si>
  <si>
    <t>Skutočnosť 2022</t>
  </si>
  <si>
    <t>Návrh 2024</t>
  </si>
  <si>
    <t>Výhľad 2026</t>
  </si>
  <si>
    <t>Očakávaná skutočnosť 2023</t>
  </si>
  <si>
    <t>mestskej časti Bratislava-Petržalka na roky 2024-26</t>
  </si>
  <si>
    <t>Schválený rozpočet 2023</t>
  </si>
  <si>
    <t xml:space="preserve"> - z predaja majetku mestskej časti</t>
  </si>
  <si>
    <t xml:space="preserve"> - podiel na výnose z predaja majetku hl. mesta</t>
  </si>
  <si>
    <t>Skutočnosť  2022</t>
  </si>
  <si>
    <t>Očakávaná skut. 2023</t>
  </si>
  <si>
    <t>na roky 2024 - 26</t>
  </si>
  <si>
    <t>Návrh rozpočtu výdavkov mestskej časti Bratislava-Petržalka na roky 2024-26</t>
  </si>
  <si>
    <t>Športové zariadenia Petržalky</t>
  </si>
  <si>
    <t xml:space="preserve">             Rozpočet na úseku školstva na roky 2024-2026 </t>
  </si>
  <si>
    <t>v EUR</t>
  </si>
  <si>
    <t>ZŠ  Budatínska</t>
  </si>
  <si>
    <t>Rozpočet</t>
  </si>
  <si>
    <t>Očakávaná skutočnosť</t>
  </si>
  <si>
    <t>návrh</t>
  </si>
  <si>
    <t>výhľad</t>
  </si>
  <si>
    <t xml:space="preserve">výhľad </t>
  </si>
  <si>
    <t>Príjmy spolu</t>
  </si>
  <si>
    <t>v tom príjmy za školský klub detí</t>
  </si>
  <si>
    <t>v tom príjmy za stravné</t>
  </si>
  <si>
    <t>v tom z prenajatých priestorov</t>
  </si>
  <si>
    <t>v tom príspevok na  nákup potravín</t>
  </si>
  <si>
    <t xml:space="preserve">v tom iné </t>
  </si>
  <si>
    <t>Bežné výdavky spolu ŠR + RMČ</t>
  </si>
  <si>
    <t>Bežné výdavky na PK zo ŠR spolu</t>
  </si>
  <si>
    <t xml:space="preserve">Nenormatívne výdavky zo ŠR </t>
  </si>
  <si>
    <t>ZŠ mzdy a odvody z RMČ</t>
  </si>
  <si>
    <t>ZŠ tovary a služby z RMČ</t>
  </si>
  <si>
    <t xml:space="preserve">Bežné výdavky na PK z RMČ </t>
  </si>
  <si>
    <t>Bežné výdavky na OK z RMČ spolu</t>
  </si>
  <si>
    <t>Bežné výdavky na nákup potravín na prípr. jedla</t>
  </si>
  <si>
    <t>Bežné výdavky na nákup potravín zo ŠR</t>
  </si>
  <si>
    <t xml:space="preserve">Bežné výdavky z iných zdrojov </t>
  </si>
  <si>
    <t>ZŠ  Černyševského</t>
  </si>
  <si>
    <t>ZŠ mzdy a odvody ŠR</t>
  </si>
  <si>
    <t>ZŠ tovary a služby ŠR</t>
  </si>
  <si>
    <t xml:space="preserve">Školské jedálne - mzdy a odvody </t>
  </si>
  <si>
    <t>Školské jedálne- tovary a služby</t>
  </si>
  <si>
    <t>Školské kluby detí - mzdy a odvody</t>
  </si>
  <si>
    <t>Školské kluby detí - tovary a služby</t>
  </si>
  <si>
    <t>ZŠ Dudova</t>
  </si>
  <si>
    <t xml:space="preserve"> </t>
  </si>
  <si>
    <t>ZŠ Holíčska</t>
  </si>
  <si>
    <t>Nenormatívne výdavky zo ŠR spolu</t>
  </si>
  <si>
    <t>Bežné výdavky na PK z RMČ</t>
  </si>
  <si>
    <t>ZŠ Lachova</t>
  </si>
  <si>
    <t>Nenormatívne výdavky zo ŠR</t>
  </si>
  <si>
    <t>ZŠ Pankúchova</t>
  </si>
  <si>
    <t>ZŠ Prokofievova</t>
  </si>
  <si>
    <t>ZŠ Tupolevova</t>
  </si>
  <si>
    <t>ZŠ Turnianska</t>
  </si>
  <si>
    <t>ZŠ SPOLU</t>
  </si>
  <si>
    <t>Výdavky na PK zo ŠR</t>
  </si>
  <si>
    <t>Školské jedálne-SPOLU</t>
  </si>
  <si>
    <t>Školské kluby detí -SPOLU</t>
  </si>
  <si>
    <t>Kapitálové výdavky spolu</t>
  </si>
  <si>
    <t>Splátky finančného prenájmu ŚFRB</t>
  </si>
  <si>
    <t>na roky 2024 - 2026</t>
  </si>
  <si>
    <t>Likvidácia nelegálnych skládok odpadu</t>
  </si>
  <si>
    <t>tab.č. 5/1</t>
  </si>
  <si>
    <t>tab.č. 5/2</t>
  </si>
  <si>
    <t>tab.č. 5/3</t>
  </si>
  <si>
    <t>tab.č. 5/4</t>
  </si>
  <si>
    <t>tab.č. 5/5</t>
  </si>
  <si>
    <t>tab.č. 5/6</t>
  </si>
  <si>
    <t>tab.č. 5/7</t>
  </si>
  <si>
    <t>tab.č. 5/8</t>
  </si>
  <si>
    <t>tab.č. 5/9</t>
  </si>
  <si>
    <t>tab.č. 5/10</t>
  </si>
  <si>
    <t>tab.č. 5/11</t>
  </si>
  <si>
    <t>tab.č. 5/12</t>
  </si>
  <si>
    <t>Dotácie - prostriedky EU a ŠR na projekty</t>
  </si>
  <si>
    <t>Tab. č. 3                v EUR</t>
  </si>
  <si>
    <t>Tab. č. 4                 v EUR</t>
  </si>
  <si>
    <t>Tab. č. 6</t>
  </si>
  <si>
    <t xml:space="preserve">ZŠ mzdy a odvody ŠR     </t>
  </si>
  <si>
    <t xml:space="preserve">ZŠ tovary a služby ŠR     </t>
  </si>
  <si>
    <t xml:space="preserve">Školské jedálne - mzdy a odvody     </t>
  </si>
  <si>
    <t xml:space="preserve">Školské jedálne- tovary a služby     </t>
  </si>
  <si>
    <t xml:space="preserve">Školské kluby detí - mzdy a odvody       </t>
  </si>
  <si>
    <t xml:space="preserve">Školské kluby detí - tovary a služby      </t>
  </si>
  <si>
    <t xml:space="preserve">v tom príspevok na  nákup potravín       </t>
  </si>
  <si>
    <t>Tab. č. 1/2           v EUR</t>
  </si>
  <si>
    <r>
      <t>Číslo</t>
    </r>
    <r>
      <rPr>
        <b/>
        <sz val="11"/>
        <rFont val="Arial"/>
        <family val="2"/>
        <charset val="238"/>
      </rPr>
      <t xml:space="preserve"> programu</t>
    </r>
  </si>
  <si>
    <t xml:space="preserve">Názov programu </t>
  </si>
  <si>
    <t>Tab. č. 2/5         v EUR</t>
  </si>
  <si>
    <t>Bežné výd. 600</t>
  </si>
  <si>
    <t>Kap. výd. 700</t>
  </si>
  <si>
    <t>230 Príjmy z  predaja majetku</t>
  </si>
  <si>
    <t>320 Kapitálové transfery</t>
  </si>
  <si>
    <t>400 Prostriedky prevedené</t>
  </si>
  <si>
    <t>500 Úver, návratná finančná výpomoc zo ŠR</t>
  </si>
  <si>
    <t xml:space="preserve">400 Prostriedky min. rokov rozpočtových ogranizácií </t>
  </si>
  <si>
    <t xml:space="preserve">400 Prijaté zábezpeky a iné </t>
  </si>
  <si>
    <t>800 Výdavkové finančné operácie</t>
  </si>
  <si>
    <t>Z TOHO 41 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</si>
</sst>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Arial CE"/>
      <charset val="238"/>
    </font>
    <font>
      <sz val="18"/>
      <name val="Arial CE"/>
      <family val="2"/>
      <charset val="238"/>
    </font>
    <font>
      <b/>
      <sz val="18"/>
      <name val="Arial"/>
      <family val="2"/>
      <charset val="238"/>
    </font>
    <font>
      <sz val="12"/>
      <name val="Arial CE"/>
      <charset val="238"/>
    </font>
    <font>
      <sz val="12"/>
      <color rgb="FFFF0000"/>
      <name val="Arial CE"/>
      <charset val="238"/>
    </font>
    <font>
      <sz val="11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b/>
      <i/>
      <sz val="14"/>
      <name val="Arial CE"/>
      <family val="2"/>
      <charset val="238"/>
    </font>
    <font>
      <b/>
      <i/>
      <sz val="12"/>
      <name val="Arial CE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sz val="11.5"/>
      <name val="Arial CE"/>
      <family val="2"/>
      <charset val="238"/>
    </font>
    <font>
      <sz val="12"/>
      <color theme="1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u/>
      <sz val="16"/>
      <name val="Arial CE"/>
      <family val="2"/>
      <charset val="238"/>
    </font>
    <font>
      <b/>
      <i/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b/>
      <i/>
      <u/>
      <sz val="16"/>
      <name val="Arial CE"/>
      <family val="2"/>
      <charset val="238"/>
    </font>
    <font>
      <b/>
      <i/>
      <sz val="12"/>
      <name val="Arial CE"/>
      <family val="2"/>
      <charset val="238"/>
    </font>
    <font>
      <sz val="11"/>
      <color rgb="FF00B050"/>
      <name val="Arial"/>
      <family val="2"/>
      <charset val="238"/>
    </font>
    <font>
      <b/>
      <sz val="11"/>
      <name val="Arial CE"/>
    </font>
    <font>
      <sz val="10"/>
      <name val="Arial"/>
      <family val="2"/>
      <charset val="238"/>
    </font>
    <font>
      <b/>
      <sz val="18"/>
      <name val="Arial CE"/>
      <family val="2"/>
      <charset val="238"/>
    </font>
    <font>
      <b/>
      <sz val="18"/>
      <name val="Arial CE"/>
      <charset val="238"/>
    </font>
    <font>
      <b/>
      <sz val="10"/>
      <name val="Arial CE"/>
      <charset val="238"/>
    </font>
    <font>
      <sz val="11"/>
      <name val="Arial CE"/>
      <family val="2"/>
      <charset val="238"/>
    </font>
    <font>
      <b/>
      <sz val="10"/>
      <name val="Arial CE"/>
    </font>
    <font>
      <sz val="11"/>
      <name val="Times New Roman"/>
      <family val="1"/>
      <charset val="238"/>
    </font>
    <font>
      <sz val="11"/>
      <color theme="1"/>
      <name val="Arial"/>
      <family val="2"/>
      <charset val="238"/>
    </font>
    <font>
      <sz val="10"/>
      <name val="Arial CE"/>
      <family val="2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u/>
      <sz val="14"/>
      <name val="Arial CE"/>
      <family val="2"/>
      <charset val="238"/>
    </font>
    <font>
      <b/>
      <sz val="11"/>
      <name val="Arial CE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FFF8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2" fillId="8" borderId="31" applyNumberFormat="0" applyFont="0" applyAlignment="0" applyProtection="0"/>
    <xf numFmtId="0" fontId="3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09">
    <xf numFmtId="0" fontId="0" fillId="0" borderId="0" xfId="0"/>
    <xf numFmtId="0" fontId="2" fillId="0" borderId="0" xfId="1"/>
    <xf numFmtId="0" fontId="9" fillId="2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vertical="center"/>
    </xf>
    <xf numFmtId="0" fontId="17" fillId="0" borderId="9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18" fillId="0" borderId="9" xfId="1" applyFont="1" applyFill="1" applyBorder="1" applyAlignment="1">
      <alignment vertical="center"/>
    </xf>
    <xf numFmtId="0" fontId="11" fillId="0" borderId="9" xfId="1" applyFont="1" applyFill="1" applyBorder="1" applyAlignment="1">
      <alignment vertical="center"/>
    </xf>
    <xf numFmtId="0" fontId="2" fillId="0" borderId="0" xfId="1" applyFill="1"/>
    <xf numFmtId="0" fontId="6" fillId="0" borderId="12" xfId="1" applyFont="1" applyFill="1" applyBorder="1" applyAlignment="1">
      <alignment vertical="center"/>
    </xf>
    <xf numFmtId="0" fontId="2" fillId="0" borderId="0" xfId="1" applyBorder="1"/>
    <xf numFmtId="0" fontId="20" fillId="0" borderId="1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6" fillId="0" borderId="9" xfId="2" applyFont="1" applyFill="1" applyBorder="1" applyAlignment="1">
      <alignment vertical="center"/>
    </xf>
    <xf numFmtId="0" fontId="22" fillId="0" borderId="0" xfId="1" applyFont="1"/>
    <xf numFmtId="0" fontId="13" fillId="5" borderId="9" xfId="1" applyFont="1" applyFill="1" applyBorder="1" applyAlignment="1">
      <alignment vertical="center"/>
    </xf>
    <xf numFmtId="0" fontId="18" fillId="0" borderId="14" xfId="2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0" fontId="24" fillId="5" borderId="12" xfId="1" applyFont="1" applyFill="1" applyBorder="1" applyAlignment="1">
      <alignment vertical="center"/>
    </xf>
    <xf numFmtId="0" fontId="8" fillId="0" borderId="0" xfId="5"/>
    <xf numFmtId="0" fontId="16" fillId="9" borderId="2" xfId="53" applyFont="1" applyFill="1" applyBorder="1" applyAlignment="1">
      <alignment horizontal="center" vertical="center" wrapText="1"/>
    </xf>
    <xf numFmtId="0" fontId="16" fillId="9" borderId="38" xfId="53" applyFont="1" applyFill="1" applyBorder="1" applyAlignment="1">
      <alignment horizontal="center" vertical="center" wrapText="1"/>
    </xf>
    <xf numFmtId="49" fontId="15" fillId="10" borderId="34" xfId="5" applyNumberFormat="1" applyFont="1" applyFill="1" applyBorder="1" applyAlignment="1">
      <alignment horizontal="center"/>
    </xf>
    <xf numFmtId="0" fontId="15" fillId="10" borderId="35" xfId="5" applyFont="1" applyFill="1" applyBorder="1" applyAlignment="1">
      <alignment horizontal="center"/>
    </xf>
    <xf numFmtId="49" fontId="15" fillId="10" borderId="21" xfId="5" applyNumberFormat="1" applyFont="1" applyFill="1" applyBorder="1" applyAlignment="1">
      <alignment horizontal="center"/>
    </xf>
    <xf numFmtId="0" fontId="28" fillId="10" borderId="16" xfId="25" applyFont="1" applyFill="1" applyBorder="1"/>
    <xf numFmtId="3" fontId="15" fillId="10" borderId="34" xfId="5" applyNumberFormat="1" applyFont="1" applyFill="1" applyBorder="1" applyAlignment="1">
      <alignment horizontal="right"/>
    </xf>
    <xf numFmtId="3" fontId="15" fillId="10" borderId="21" xfId="5" applyNumberFormat="1" applyFont="1" applyFill="1" applyBorder="1" applyAlignment="1">
      <alignment horizontal="right"/>
    </xf>
    <xf numFmtId="49" fontId="15" fillId="0" borderId="28" xfId="5" applyNumberFormat="1" applyFont="1" applyFill="1" applyBorder="1" applyAlignment="1">
      <alignment horizontal="center"/>
    </xf>
    <xf numFmtId="0" fontId="15" fillId="0" borderId="11" xfId="5" applyFont="1" applyFill="1" applyBorder="1" applyAlignment="1">
      <alignment horizontal="center"/>
    </xf>
    <xf numFmtId="49" fontId="15" fillId="0" borderId="22" xfId="5" applyNumberFormat="1" applyFont="1" applyFill="1" applyBorder="1" applyAlignment="1">
      <alignment horizontal="center"/>
    </xf>
    <xf numFmtId="0" fontId="28" fillId="0" borderId="9" xfId="25" applyFont="1" applyFill="1" applyBorder="1"/>
    <xf numFmtId="0" fontId="8" fillId="0" borderId="0" xfId="5" applyFill="1"/>
    <xf numFmtId="0" fontId="12" fillId="0" borderId="0" xfId="5" applyFont="1" applyFill="1"/>
    <xf numFmtId="49" fontId="12" fillId="6" borderId="28" xfId="5" applyNumberFormat="1" applyFont="1" applyFill="1" applyBorder="1" applyAlignment="1">
      <alignment horizontal="center"/>
    </xf>
    <xf numFmtId="0" fontId="12" fillId="6" borderId="11" xfId="5" applyFont="1" applyFill="1" applyBorder="1" applyAlignment="1">
      <alignment horizontal="center"/>
    </xf>
    <xf numFmtId="49" fontId="12" fillId="6" borderId="22" xfId="5" applyNumberFormat="1" applyFont="1" applyFill="1" applyBorder="1" applyAlignment="1">
      <alignment horizontal="center"/>
    </xf>
    <xf numFmtId="49" fontId="12" fillId="6" borderId="9" xfId="5" applyNumberFormat="1" applyFont="1" applyFill="1" applyBorder="1" applyAlignment="1">
      <alignment horizontal="left"/>
    </xf>
    <xf numFmtId="49" fontId="15" fillId="10" borderId="28" xfId="5" applyNumberFormat="1" applyFont="1" applyFill="1" applyBorder="1" applyAlignment="1">
      <alignment horizontal="center"/>
    </xf>
    <xf numFmtId="0" fontId="15" fillId="10" borderId="11" xfId="5" applyFont="1" applyFill="1" applyBorder="1" applyAlignment="1">
      <alignment horizontal="center"/>
    </xf>
    <xf numFmtId="49" fontId="15" fillId="10" borderId="22" xfId="5" applyNumberFormat="1" applyFont="1" applyFill="1" applyBorder="1" applyAlignment="1">
      <alignment horizontal="center"/>
    </xf>
    <xf numFmtId="0" fontId="28" fillId="10" borderId="9" xfId="25" applyFont="1" applyFill="1" applyBorder="1"/>
    <xf numFmtId="0" fontId="12" fillId="0" borderId="0" xfId="5" applyFont="1"/>
    <xf numFmtId="0" fontId="2" fillId="0" borderId="0" xfId="25"/>
    <xf numFmtId="49" fontId="12" fillId="6" borderId="12" xfId="5" applyNumberFormat="1" applyFont="1" applyFill="1" applyBorder="1" applyAlignment="1">
      <alignment horizontal="left"/>
    </xf>
    <xf numFmtId="49" fontId="12" fillId="0" borderId="0" xfId="5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49" fontId="12" fillId="0" borderId="0" xfId="5" applyNumberFormat="1" applyFont="1" applyFill="1" applyBorder="1" applyAlignment="1">
      <alignment horizontal="left"/>
    </xf>
    <xf numFmtId="0" fontId="8" fillId="0" borderId="0" xfId="5" applyFill="1" applyBorder="1"/>
    <xf numFmtId="0" fontId="6" fillId="0" borderId="0" xfId="25" applyFont="1" applyBorder="1" applyAlignment="1">
      <alignment horizontal="right" vertical="center" wrapText="1"/>
    </xf>
    <xf numFmtId="3" fontId="8" fillId="10" borderId="34" xfId="5" applyNumberFormat="1" applyFont="1" applyFill="1" applyBorder="1" applyAlignment="1">
      <alignment horizontal="right"/>
    </xf>
    <xf numFmtId="3" fontId="8" fillId="10" borderId="21" xfId="5" applyNumberFormat="1" applyFont="1" applyFill="1" applyBorder="1" applyAlignment="1">
      <alignment horizontal="right"/>
    </xf>
    <xf numFmtId="49" fontId="28" fillId="0" borderId="9" xfId="5" applyNumberFormat="1" applyFont="1" applyFill="1" applyBorder="1" applyAlignment="1">
      <alignment horizontal="left"/>
    </xf>
    <xf numFmtId="0" fontId="8" fillId="0" borderId="0" xfId="5" applyFont="1"/>
    <xf numFmtId="49" fontId="12" fillId="6" borderId="29" xfId="5" applyNumberFormat="1" applyFont="1" applyFill="1" applyBorder="1" applyAlignment="1">
      <alignment horizontal="center"/>
    </xf>
    <xf numFmtId="0" fontId="12" fillId="6" borderId="30" xfId="5" applyFont="1" applyFill="1" applyBorder="1" applyAlignment="1">
      <alignment horizontal="center"/>
    </xf>
    <xf numFmtId="49" fontId="12" fillId="6" borderId="27" xfId="5" applyNumberFormat="1" applyFont="1" applyFill="1" applyBorder="1" applyAlignment="1">
      <alignment horizontal="center"/>
    </xf>
    <xf numFmtId="49" fontId="12" fillId="0" borderId="1" xfId="5" applyNumberFormat="1" applyFont="1" applyFill="1" applyBorder="1" applyAlignment="1">
      <alignment horizontal="center"/>
    </xf>
    <xf numFmtId="0" fontId="12" fillId="0" borderId="1" xfId="5" applyFont="1" applyFill="1" applyBorder="1" applyAlignment="1">
      <alignment horizontal="center"/>
    </xf>
    <xf numFmtId="49" fontId="12" fillId="0" borderId="1" xfId="5" applyNumberFormat="1" applyFont="1" applyFill="1" applyBorder="1" applyAlignment="1">
      <alignment horizontal="left"/>
    </xf>
    <xf numFmtId="0" fontId="28" fillId="0" borderId="12" xfId="25" applyFont="1" applyFill="1" applyBorder="1"/>
    <xf numFmtId="49" fontId="15" fillId="0" borderId="34" xfId="5" applyNumberFormat="1" applyFont="1" applyFill="1" applyBorder="1" applyAlignment="1">
      <alignment horizontal="center"/>
    </xf>
    <xf numFmtId="0" fontId="15" fillId="0" borderId="35" xfId="5" applyFont="1" applyFill="1" applyBorder="1" applyAlignment="1">
      <alignment horizontal="center"/>
    </xf>
    <xf numFmtId="49" fontId="15" fillId="0" borderId="21" xfId="5" applyNumberFormat="1" applyFont="1" applyFill="1" applyBorder="1" applyAlignment="1">
      <alignment horizontal="center"/>
    </xf>
    <xf numFmtId="0" fontId="28" fillId="0" borderId="16" xfId="25" applyFont="1" applyFill="1" applyBorder="1"/>
    <xf numFmtId="49" fontId="12" fillId="0" borderId="39" xfId="5" applyNumberFormat="1" applyFont="1" applyFill="1" applyBorder="1" applyAlignment="1">
      <alignment horizontal="center"/>
    </xf>
    <xf numFmtId="0" fontId="12" fillId="0" borderId="40" xfId="5" applyFont="1" applyFill="1" applyBorder="1" applyAlignment="1">
      <alignment horizontal="center"/>
    </xf>
    <xf numFmtId="49" fontId="12" fillId="0" borderId="40" xfId="5" applyNumberFormat="1" applyFont="1" applyFill="1" applyBorder="1" applyAlignment="1">
      <alignment horizontal="center"/>
    </xf>
    <xf numFmtId="49" fontId="12" fillId="0" borderId="15" xfId="5" applyNumberFormat="1" applyFont="1" applyFill="1" applyBorder="1" applyAlignment="1">
      <alignment horizontal="left"/>
    </xf>
    <xf numFmtId="3" fontId="8" fillId="0" borderId="0" xfId="5" applyNumberFormat="1" applyFont="1" applyFill="1"/>
    <xf numFmtId="3" fontId="8" fillId="0" borderId="0" xfId="5" applyNumberFormat="1" applyFont="1" applyFill="1" applyBorder="1"/>
    <xf numFmtId="0" fontId="15" fillId="0" borderId="23" xfId="5" applyFont="1" applyFill="1" applyBorder="1" applyAlignment="1"/>
    <xf numFmtId="0" fontId="6" fillId="0" borderId="24" xfId="25" applyFont="1" applyFill="1" applyBorder="1" applyAlignment="1"/>
    <xf numFmtId="0" fontId="19" fillId="0" borderId="24" xfId="25" applyFont="1" applyFill="1" applyBorder="1" applyAlignment="1"/>
    <xf numFmtId="0" fontId="28" fillId="0" borderId="25" xfId="25" applyFont="1" applyFill="1" applyBorder="1" applyAlignment="1"/>
    <xf numFmtId="0" fontId="12" fillId="0" borderId="0" xfId="5" applyFont="1" applyFill="1" applyBorder="1" applyAlignment="1">
      <alignment horizontal="left" indent="2"/>
    </xf>
    <xf numFmtId="3" fontId="16" fillId="0" borderId="0" xfId="25" applyNumberFormat="1" applyFont="1" applyFill="1" applyBorder="1" applyAlignment="1">
      <alignment horizontal="center"/>
    </xf>
    <xf numFmtId="0" fontId="6" fillId="0" borderId="1" xfId="25" applyFont="1" applyBorder="1" applyAlignment="1">
      <alignment horizontal="right" vertical="center" wrapText="1"/>
    </xf>
    <xf numFmtId="0" fontId="9" fillId="2" borderId="5" xfId="25" applyFont="1" applyFill="1" applyBorder="1" applyAlignment="1">
      <alignment horizontal="center" vertical="center" wrapText="1"/>
    </xf>
    <xf numFmtId="0" fontId="10" fillId="2" borderId="5" xfId="25" applyFont="1" applyFill="1" applyBorder="1" applyAlignment="1">
      <alignment horizontal="center" vertical="center" wrapText="1"/>
    </xf>
    <xf numFmtId="0" fontId="22" fillId="0" borderId="0" xfId="25" applyFont="1"/>
    <xf numFmtId="49" fontId="18" fillId="0" borderId="45" xfId="25" applyNumberFormat="1" applyFont="1" applyFill="1" applyBorder="1" applyAlignment="1">
      <alignment vertical="center"/>
    </xf>
    <xf numFmtId="0" fontId="6" fillId="0" borderId="12" xfId="25" applyFont="1" applyFill="1" applyBorder="1" applyAlignment="1">
      <alignment vertical="center"/>
    </xf>
    <xf numFmtId="0" fontId="29" fillId="0" borderId="17" xfId="25" applyFont="1" applyFill="1" applyBorder="1" applyAlignment="1">
      <alignment vertical="center"/>
    </xf>
    <xf numFmtId="49" fontId="15" fillId="4" borderId="18" xfId="25" applyNumberFormat="1" applyFont="1" applyFill="1" applyBorder="1" applyAlignment="1">
      <alignment horizontal="center" vertical="center"/>
    </xf>
    <xf numFmtId="0" fontId="11" fillId="0" borderId="44" xfId="25" applyFont="1" applyFill="1" applyBorder="1" applyAlignment="1">
      <alignment vertical="center"/>
    </xf>
    <xf numFmtId="3" fontId="11" fillId="4" borderId="6" xfId="25" applyNumberFormat="1" applyFont="1" applyFill="1" applyBorder="1" applyAlignment="1">
      <alignment horizontal="right"/>
    </xf>
    <xf numFmtId="3" fontId="11" fillId="4" borderId="9" xfId="25" applyNumberFormat="1" applyFont="1" applyFill="1" applyBorder="1" applyAlignment="1">
      <alignment horizontal="right"/>
    </xf>
    <xf numFmtId="3" fontId="11" fillId="4" borderId="8" xfId="25" applyNumberFormat="1" applyFont="1" applyFill="1" applyBorder="1" applyAlignment="1">
      <alignment horizontal="right"/>
    </xf>
    <xf numFmtId="0" fontId="11" fillId="0" borderId="45" xfId="25" applyFont="1" applyFill="1" applyBorder="1" applyAlignment="1">
      <alignment vertical="center"/>
    </xf>
    <xf numFmtId="3" fontId="18" fillId="4" borderId="9" xfId="25" applyNumberFormat="1" applyFont="1" applyFill="1" applyBorder="1" applyAlignment="1">
      <alignment horizontal="right"/>
    </xf>
    <xf numFmtId="3" fontId="18" fillId="0" borderId="0" xfId="25" applyNumberFormat="1" applyFont="1" applyFill="1" applyBorder="1" applyAlignment="1">
      <alignment horizontal="right"/>
    </xf>
    <xf numFmtId="0" fontId="18" fillId="0" borderId="39" xfId="25" applyFont="1" applyFill="1" applyBorder="1" applyAlignment="1">
      <alignment vertical="center"/>
    </xf>
    <xf numFmtId="0" fontId="18" fillId="0" borderId="45" xfId="25" applyFont="1" applyFill="1" applyBorder="1" applyAlignment="1">
      <alignment vertical="center"/>
    </xf>
    <xf numFmtId="3" fontId="18" fillId="4" borderId="6" xfId="25" applyNumberFormat="1" applyFont="1" applyFill="1" applyBorder="1" applyAlignment="1">
      <alignment horizontal="right"/>
    </xf>
    <xf numFmtId="0" fontId="18" fillId="0" borderId="41" xfId="25" applyFont="1" applyFill="1" applyBorder="1" applyAlignment="1">
      <alignment vertical="center"/>
    </xf>
    <xf numFmtId="3" fontId="18" fillId="4" borderId="19" xfId="25" applyNumberFormat="1" applyFont="1" applyFill="1" applyBorder="1" applyAlignment="1">
      <alignment horizontal="right"/>
    </xf>
    <xf numFmtId="0" fontId="18" fillId="0" borderId="0" xfId="25" applyFont="1" applyFill="1" applyBorder="1" applyAlignment="1">
      <alignment vertical="center"/>
    </xf>
    <xf numFmtId="0" fontId="11" fillId="0" borderId="9" xfId="25" applyFont="1" applyFill="1" applyBorder="1" applyAlignment="1">
      <alignment vertical="center"/>
    </xf>
    <xf numFmtId="0" fontId="18" fillId="0" borderId="9" xfId="25" applyFont="1" applyFill="1" applyBorder="1" applyAlignment="1">
      <alignment vertical="center"/>
    </xf>
    <xf numFmtId="3" fontId="18" fillId="4" borderId="8" xfId="25" applyNumberFormat="1" applyFont="1" applyFill="1" applyBorder="1" applyAlignment="1">
      <alignment horizontal="right"/>
    </xf>
    <xf numFmtId="49" fontId="18" fillId="0" borderId="9" xfId="25" applyNumberFormat="1" applyFont="1" applyFill="1" applyBorder="1" applyAlignment="1">
      <alignment vertical="center"/>
    </xf>
    <xf numFmtId="0" fontId="30" fillId="0" borderId="9" xfId="25" applyFont="1" applyFill="1" applyBorder="1" applyAlignment="1">
      <alignment vertical="center"/>
    </xf>
    <xf numFmtId="14" fontId="30" fillId="0" borderId="9" xfId="25" applyNumberFormat="1" applyFont="1" applyFill="1" applyBorder="1" applyAlignment="1">
      <alignment vertical="center"/>
    </xf>
    <xf numFmtId="3" fontId="30" fillId="4" borderId="9" xfId="25" applyNumberFormat="1" applyFont="1" applyFill="1" applyBorder="1" applyAlignment="1">
      <alignment horizontal="right"/>
    </xf>
    <xf numFmtId="3" fontId="18" fillId="4" borderId="14" xfId="25" applyNumberFormat="1" applyFont="1" applyFill="1" applyBorder="1" applyAlignment="1">
      <alignment horizontal="right"/>
    </xf>
    <xf numFmtId="49" fontId="11" fillId="0" borderId="14" xfId="25" applyNumberFormat="1" applyFont="1" applyFill="1" applyBorder="1" applyAlignment="1">
      <alignment vertical="center"/>
    </xf>
    <xf numFmtId="3" fontId="11" fillId="4" borderId="14" xfId="25" applyNumberFormat="1" applyFont="1" applyFill="1" applyBorder="1" applyAlignment="1">
      <alignment horizontal="right"/>
    </xf>
    <xf numFmtId="49" fontId="6" fillId="0" borderId="14" xfId="25" applyNumberFormat="1" applyFont="1" applyFill="1" applyBorder="1" applyAlignment="1">
      <alignment vertical="center"/>
    </xf>
    <xf numFmtId="3" fontId="18" fillId="4" borderId="12" xfId="25" applyNumberFormat="1" applyFont="1" applyFill="1" applyBorder="1" applyAlignment="1">
      <alignment horizontal="right"/>
    </xf>
    <xf numFmtId="0" fontId="6" fillId="0" borderId="0" xfId="25" applyFont="1" applyFill="1" applyBorder="1" applyAlignment="1">
      <alignment vertical="center"/>
    </xf>
    <xf numFmtId="3" fontId="6" fillId="0" borderId="0" xfId="25" applyNumberFormat="1" applyFont="1" applyFill="1" applyBorder="1" applyAlignment="1">
      <alignment horizontal="right"/>
    </xf>
    <xf numFmtId="3" fontId="16" fillId="6" borderId="28" xfId="5" applyNumberFormat="1" applyFont="1" applyFill="1" applyBorder="1" applyAlignment="1">
      <alignment horizontal="right"/>
    </xf>
    <xf numFmtId="3" fontId="16" fillId="6" borderId="22" xfId="5" applyNumberFormat="1" applyFont="1" applyFill="1" applyBorder="1" applyAlignment="1">
      <alignment horizontal="right"/>
    </xf>
    <xf numFmtId="3" fontId="8" fillId="10" borderId="28" xfId="5" applyNumberFormat="1" applyFont="1" applyFill="1" applyBorder="1" applyAlignment="1">
      <alignment horizontal="right"/>
    </xf>
    <xf numFmtId="3" fontId="8" fillId="10" borderId="22" xfId="5" applyNumberFormat="1" applyFont="1" applyFill="1" applyBorder="1" applyAlignment="1">
      <alignment horizontal="right"/>
    </xf>
    <xf numFmtId="0" fontId="15" fillId="0" borderId="39" xfId="5" applyFont="1" applyFill="1" applyBorder="1" applyAlignment="1"/>
    <xf numFmtId="0" fontId="6" fillId="0" borderId="40" xfId="25" applyFont="1" applyFill="1" applyBorder="1" applyAlignment="1"/>
    <xf numFmtId="0" fontId="19" fillId="0" borderId="40" xfId="25" applyFont="1" applyFill="1" applyBorder="1" applyAlignment="1"/>
    <xf numFmtId="0" fontId="28" fillId="0" borderId="25" xfId="0" applyFont="1" applyFill="1" applyBorder="1" applyAlignment="1"/>
    <xf numFmtId="0" fontId="6" fillId="0" borderId="9" xfId="0" applyFont="1" applyFill="1" applyBorder="1" applyAlignment="1">
      <alignment vertical="center"/>
    </xf>
    <xf numFmtId="3" fontId="8" fillId="4" borderId="28" xfId="5" applyNumberFormat="1" applyFont="1" applyFill="1" applyBorder="1" applyAlignment="1">
      <alignment horizontal="right"/>
    </xf>
    <xf numFmtId="3" fontId="8" fillId="4" borderId="22" xfId="5" applyNumberFormat="1" applyFont="1" applyFill="1" applyBorder="1" applyAlignment="1">
      <alignment horizontal="right"/>
    </xf>
    <xf numFmtId="3" fontId="16" fillId="6" borderId="29" xfId="25" applyNumberFormat="1" applyFont="1" applyFill="1" applyBorder="1" applyAlignment="1">
      <alignment horizontal="right"/>
    </xf>
    <xf numFmtId="3" fontId="16" fillId="6" borderId="27" xfId="25" applyNumberFormat="1" applyFont="1" applyFill="1" applyBorder="1" applyAlignment="1">
      <alignment horizontal="right"/>
    </xf>
    <xf numFmtId="3" fontId="31" fillId="4" borderId="28" xfId="5" applyNumberFormat="1" applyFont="1" applyFill="1" applyBorder="1" applyAlignment="1">
      <alignment horizontal="right"/>
    </xf>
    <xf numFmtId="3" fontId="31" fillId="4" borderId="22" xfId="5" applyNumberFormat="1" applyFont="1" applyFill="1" applyBorder="1" applyAlignment="1">
      <alignment horizontal="right"/>
    </xf>
    <xf numFmtId="3" fontId="16" fillId="6" borderId="28" xfId="25" applyNumberFormat="1" applyFont="1" applyFill="1" applyBorder="1" applyAlignment="1">
      <alignment horizontal="right"/>
    </xf>
    <xf numFmtId="3" fontId="16" fillId="6" borderId="22" xfId="25" applyNumberFormat="1" applyFont="1" applyFill="1" applyBorder="1" applyAlignment="1">
      <alignment horizontal="right"/>
    </xf>
    <xf numFmtId="3" fontId="8" fillId="4" borderId="27" xfId="5" applyNumberFormat="1" applyFont="1" applyFill="1" applyBorder="1" applyAlignment="1">
      <alignment horizontal="right"/>
    </xf>
    <xf numFmtId="3" fontId="8" fillId="4" borderId="34" xfId="5" applyNumberFormat="1" applyFont="1" applyFill="1" applyBorder="1" applyAlignment="1">
      <alignment horizontal="right"/>
    </xf>
    <xf numFmtId="3" fontId="8" fillId="4" borderId="21" xfId="5" applyNumberFormat="1" applyFont="1" applyFill="1" applyBorder="1" applyAlignment="1">
      <alignment horizontal="right"/>
    </xf>
    <xf numFmtId="3" fontId="16" fillId="4" borderId="23" xfId="5" applyNumberFormat="1" applyFont="1" applyFill="1" applyBorder="1" applyAlignment="1">
      <alignment horizontal="right"/>
    </xf>
    <xf numFmtId="3" fontId="16" fillId="4" borderId="25" xfId="5" applyNumberFormat="1" applyFont="1" applyFill="1" applyBorder="1" applyAlignment="1">
      <alignment horizontal="right"/>
    </xf>
    <xf numFmtId="0" fontId="32" fillId="2" borderId="5" xfId="1" applyFont="1" applyFill="1" applyBorder="1" applyAlignment="1">
      <alignment horizontal="center" vertical="center" wrapText="1"/>
    </xf>
    <xf numFmtId="3" fontId="8" fillId="4" borderId="29" xfId="5" applyNumberFormat="1" applyFont="1" applyFill="1" applyBorder="1" applyAlignment="1">
      <alignment horizontal="right"/>
    </xf>
    <xf numFmtId="3" fontId="8" fillId="0" borderId="0" xfId="5" applyNumberFormat="1" applyFill="1"/>
    <xf numFmtId="49" fontId="15" fillId="0" borderId="23" xfId="5" applyNumberFormat="1" applyFont="1" applyFill="1" applyBorder="1" applyAlignment="1">
      <alignment horizontal="center"/>
    </xf>
    <xf numFmtId="0" fontId="15" fillId="0" borderId="24" xfId="5" applyFont="1" applyFill="1" applyBorder="1" applyAlignment="1">
      <alignment horizontal="center"/>
    </xf>
    <xf numFmtId="49" fontId="15" fillId="0" borderId="25" xfId="5" applyNumberFormat="1" applyFont="1" applyFill="1" applyBorder="1" applyAlignment="1">
      <alignment horizontal="center"/>
    </xf>
    <xf numFmtId="3" fontId="8" fillId="4" borderId="23" xfId="5" applyNumberFormat="1" applyFont="1" applyFill="1" applyBorder="1" applyAlignment="1">
      <alignment horizontal="right"/>
    </xf>
    <xf numFmtId="3" fontId="8" fillId="4" borderId="25" xfId="5" applyNumberFormat="1" applyFont="1" applyFill="1" applyBorder="1" applyAlignment="1">
      <alignment horizontal="right"/>
    </xf>
    <xf numFmtId="0" fontId="8" fillId="0" borderId="1" xfId="5" applyBorder="1" applyAlignment="1">
      <alignment horizontal="right" vertical="center" wrapText="1"/>
    </xf>
    <xf numFmtId="3" fontId="8" fillId="0" borderId="0" xfId="5" applyNumberFormat="1" applyFont="1" applyFill="1" applyBorder="1" applyAlignment="1">
      <alignment horizontal="right"/>
    </xf>
    <xf numFmtId="49" fontId="15" fillId="0" borderId="0" xfId="5" applyNumberFormat="1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/>
    </xf>
    <xf numFmtId="0" fontId="28" fillId="0" borderId="0" xfId="25" applyFont="1" applyFill="1" applyBorder="1"/>
    <xf numFmtId="3" fontId="16" fillId="0" borderId="0" xfId="25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6" fillId="0" borderId="1" xfId="25" applyFont="1" applyBorder="1" applyAlignment="1">
      <alignment horizontal="left" vertical="center" wrapText="1"/>
    </xf>
    <xf numFmtId="49" fontId="8" fillId="0" borderId="0" xfId="1" applyNumberFormat="1" applyFont="1" applyFill="1" applyAlignment="1">
      <alignment horizontal="left"/>
    </xf>
    <xf numFmtId="0" fontId="2" fillId="0" borderId="0" xfId="4"/>
    <xf numFmtId="0" fontId="36" fillId="0" borderId="0" xfId="4" applyFont="1" applyFill="1" applyBorder="1"/>
    <xf numFmtId="0" fontId="2" fillId="0" borderId="0" xfId="4" applyAlignment="1">
      <alignment horizontal="right"/>
    </xf>
    <xf numFmtId="0" fontId="37" fillId="0" borderId="0" xfId="4" applyFont="1" applyFill="1" applyAlignment="1">
      <alignment horizontal="right" vertical="center" wrapText="1"/>
    </xf>
    <xf numFmtId="3" fontId="11" fillId="6" borderId="5" xfId="4" applyNumberFormat="1" applyFont="1" applyFill="1" applyBorder="1" applyAlignment="1">
      <alignment horizontal="center" vertical="center" wrapText="1"/>
    </xf>
    <xf numFmtId="0" fontId="11" fillId="6" borderId="5" xfId="4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38" fillId="0" borderId="0" xfId="4" applyFont="1" applyFill="1" applyAlignment="1">
      <alignment horizontal="center" vertical="center" wrapText="1"/>
    </xf>
    <xf numFmtId="0" fontId="9" fillId="0" borderId="43" xfId="4" applyFont="1" applyFill="1" applyBorder="1" applyAlignment="1">
      <alignment horizontal="center" vertical="center" wrapText="1"/>
    </xf>
    <xf numFmtId="0" fontId="2" fillId="0" borderId="46" xfId="4" applyFill="1" applyBorder="1" applyAlignment="1">
      <alignment horizontal="center" vertical="center" wrapText="1"/>
    </xf>
    <xf numFmtId="3" fontId="11" fillId="11" borderId="43" xfId="4" applyNumberFormat="1" applyFont="1" applyFill="1" applyBorder="1" applyAlignment="1">
      <alignment horizontal="center" vertical="center" wrapText="1"/>
    </xf>
    <xf numFmtId="0" fontId="10" fillId="11" borderId="16" xfId="4" applyFont="1" applyFill="1" applyBorder="1" applyAlignment="1">
      <alignment horizontal="center" vertical="center" wrapText="1"/>
    </xf>
    <xf numFmtId="0" fontId="10" fillId="4" borderId="16" xfId="4" applyFont="1" applyFill="1" applyBorder="1" applyAlignment="1">
      <alignment horizontal="center" vertical="center" wrapText="1"/>
    </xf>
    <xf numFmtId="0" fontId="2" fillId="0" borderId="45" xfId="4" applyBorder="1"/>
    <xf numFmtId="0" fontId="25" fillId="0" borderId="49" xfId="4" applyFont="1" applyFill="1" applyBorder="1" applyAlignment="1">
      <alignment horizontal="left" vertical="center"/>
    </xf>
    <xf numFmtId="3" fontId="25" fillId="11" borderId="45" xfId="4" applyNumberFormat="1" applyFont="1" applyFill="1" applyBorder="1" applyAlignment="1">
      <alignment horizontal="left" vertical="center"/>
    </xf>
    <xf numFmtId="3" fontId="6" fillId="11" borderId="9" xfId="4" applyNumberFormat="1" applyFont="1" applyFill="1" applyBorder="1"/>
    <xf numFmtId="3" fontId="6" fillId="4" borderId="9" xfId="4" applyNumberFormat="1" applyFont="1" applyFill="1" applyBorder="1"/>
    <xf numFmtId="0" fontId="6" fillId="0" borderId="49" xfId="4" applyFont="1" applyBorder="1"/>
    <xf numFmtId="3" fontId="6" fillId="11" borderId="45" xfId="4" applyNumberFormat="1" applyFont="1" applyFill="1" applyBorder="1"/>
    <xf numFmtId="0" fontId="2" fillId="0" borderId="41" xfId="4" applyBorder="1"/>
    <xf numFmtId="0" fontId="6" fillId="0" borderId="42" xfId="4" applyFont="1" applyBorder="1"/>
    <xf numFmtId="3" fontId="6" fillId="11" borderId="39" xfId="4" applyNumberFormat="1" applyFont="1" applyFill="1" applyBorder="1"/>
    <xf numFmtId="3" fontId="6" fillId="11" borderId="12" xfId="4" applyNumberFormat="1" applyFont="1" applyFill="1" applyBorder="1"/>
    <xf numFmtId="3" fontId="6" fillId="4" borderId="12" xfId="4" applyNumberFormat="1" applyFont="1" applyFill="1" applyBorder="1"/>
    <xf numFmtId="0" fontId="2" fillId="5" borderId="2" xfId="4" applyFill="1" applyBorder="1"/>
    <xf numFmtId="0" fontId="12" fillId="5" borderId="3" xfId="4" applyFont="1" applyFill="1" applyBorder="1"/>
    <xf numFmtId="3" fontId="12" fillId="5" borderId="5" xfId="4" applyNumberFormat="1" applyFont="1" applyFill="1" applyBorder="1"/>
    <xf numFmtId="0" fontId="2" fillId="0" borderId="43" xfId="4" applyBorder="1"/>
    <xf numFmtId="0" fontId="12" fillId="0" borderId="46" xfId="4" applyFont="1" applyFill="1" applyBorder="1"/>
    <xf numFmtId="3" fontId="12" fillId="11" borderId="44" xfId="4" applyNumberFormat="1" applyFont="1" applyFill="1" applyBorder="1"/>
    <xf numFmtId="3" fontId="6" fillId="11" borderId="16" xfId="4" applyNumberFormat="1" applyFont="1" applyFill="1" applyBorder="1"/>
    <xf numFmtId="3" fontId="6" fillId="4" borderId="16" xfId="4" applyNumberFormat="1" applyFont="1" applyFill="1" applyBorder="1"/>
    <xf numFmtId="0" fontId="25" fillId="0" borderId="49" xfId="4" applyFont="1" applyFill="1" applyBorder="1"/>
    <xf numFmtId="3" fontId="25" fillId="11" borderId="45" xfId="4" applyNumberFormat="1" applyFont="1" applyFill="1" applyBorder="1"/>
    <xf numFmtId="0" fontId="15" fillId="0" borderId="49" xfId="4" applyFont="1" applyFill="1" applyBorder="1"/>
    <xf numFmtId="3" fontId="15" fillId="11" borderId="45" xfId="4" applyNumberFormat="1" applyFont="1" applyFill="1" applyBorder="1"/>
    <xf numFmtId="3" fontId="15" fillId="4" borderId="9" xfId="4" applyNumberFormat="1" applyFont="1" applyFill="1" applyBorder="1" applyAlignment="1">
      <alignment horizontal="right"/>
    </xf>
    <xf numFmtId="0" fontId="6" fillId="0" borderId="50" xfId="4" applyFont="1" applyBorder="1"/>
    <xf numFmtId="3" fontId="6" fillId="11" borderId="41" xfId="4" applyNumberFormat="1" applyFont="1" applyFill="1" applyBorder="1"/>
    <xf numFmtId="3" fontId="15" fillId="4" borderId="12" xfId="4" applyNumberFormat="1" applyFont="1" applyFill="1" applyBorder="1" applyAlignment="1"/>
    <xf numFmtId="3" fontId="12" fillId="5" borderId="2" xfId="4" applyNumberFormat="1" applyFont="1" applyFill="1" applyBorder="1"/>
    <xf numFmtId="0" fontId="2" fillId="0" borderId="2" xfId="4" applyBorder="1"/>
    <xf numFmtId="0" fontId="19" fillId="0" borderId="3" xfId="4" applyFont="1" applyBorder="1"/>
    <xf numFmtId="3" fontId="6" fillId="0" borderId="17" xfId="4" applyNumberFormat="1" applyFont="1" applyFill="1" applyBorder="1"/>
    <xf numFmtId="3" fontId="6" fillId="0" borderId="18" xfId="4" applyNumberFormat="1" applyFont="1" applyFill="1" applyBorder="1"/>
    <xf numFmtId="0" fontId="2" fillId="7" borderId="2" xfId="4" applyFill="1" applyBorder="1"/>
    <xf numFmtId="0" fontId="12" fillId="7" borderId="3" xfId="4" applyFont="1" applyFill="1" applyBorder="1"/>
    <xf numFmtId="3" fontId="17" fillId="7" borderId="5" xfId="4" applyNumberFormat="1" applyFont="1" applyFill="1" applyBorder="1"/>
    <xf numFmtId="0" fontId="2" fillId="7" borderId="2" xfId="4" applyFill="1" applyBorder="1" applyAlignment="1">
      <alignment vertical="center"/>
    </xf>
    <xf numFmtId="0" fontId="12" fillId="7" borderId="3" xfId="4" applyFont="1" applyFill="1" applyBorder="1" applyAlignment="1">
      <alignment horizontal="left" vertical="center"/>
    </xf>
    <xf numFmtId="3" fontId="12" fillId="7" borderId="5" xfId="4" applyNumberFormat="1" applyFont="1" applyFill="1" applyBorder="1" applyAlignment="1">
      <alignment horizontal="right" vertical="center"/>
    </xf>
    <xf numFmtId="0" fontId="22" fillId="0" borderId="0" xfId="4" applyFont="1" applyFill="1" applyBorder="1" applyAlignment="1">
      <alignment horizontal="left"/>
    </xf>
    <xf numFmtId="0" fontId="32" fillId="2" borderId="5" xfId="0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vertical="center"/>
    </xf>
    <xf numFmtId="0" fontId="12" fillId="0" borderId="0" xfId="5" applyFont="1" applyFill="1" applyBorder="1" applyAlignment="1">
      <alignment horizontal="left"/>
    </xf>
    <xf numFmtId="3" fontId="8" fillId="0" borderId="28" xfId="5" applyNumberFormat="1" applyFont="1" applyFill="1" applyBorder="1" applyAlignment="1">
      <alignment horizontal="right"/>
    </xf>
    <xf numFmtId="3" fontId="8" fillId="0" borderId="22" xfId="5" applyNumberFormat="1" applyFont="1" applyFill="1" applyBorder="1" applyAlignment="1">
      <alignment horizontal="right"/>
    </xf>
    <xf numFmtId="0" fontId="16" fillId="9" borderId="48" xfId="53" applyFont="1" applyFill="1" applyBorder="1" applyAlignment="1">
      <alignment horizontal="center" vertical="center" wrapText="1"/>
    </xf>
    <xf numFmtId="3" fontId="8" fillId="0" borderId="28" xfId="25" applyNumberFormat="1" applyFont="1" applyFill="1" applyBorder="1"/>
    <xf numFmtId="3" fontId="16" fillId="6" borderId="29" xfId="0" applyNumberFormat="1" applyFont="1" applyFill="1" applyBorder="1" applyAlignment="1">
      <alignment horizontal="right"/>
    </xf>
    <xf numFmtId="3" fontId="16" fillId="6" borderId="27" xfId="0" applyNumberFormat="1" applyFont="1" applyFill="1" applyBorder="1" applyAlignment="1">
      <alignment horizontal="right"/>
    </xf>
    <xf numFmtId="3" fontId="31" fillId="0" borderId="28" xfId="5" applyNumberFormat="1" applyFont="1" applyFill="1" applyBorder="1" applyAlignment="1">
      <alignment horizontal="right"/>
    </xf>
    <xf numFmtId="3" fontId="31" fillId="0" borderId="22" xfId="5" applyNumberFormat="1" applyFont="1" applyFill="1" applyBorder="1" applyAlignment="1">
      <alignment horizontal="right"/>
    </xf>
    <xf numFmtId="3" fontId="8" fillId="0" borderId="29" xfId="5" applyNumberFormat="1" applyFont="1" applyFill="1" applyBorder="1" applyAlignment="1">
      <alignment horizontal="right"/>
    </xf>
    <xf numFmtId="3" fontId="8" fillId="0" borderId="27" xfId="5" applyNumberFormat="1" applyFont="1" applyFill="1" applyBorder="1" applyAlignment="1">
      <alignment horizontal="right"/>
    </xf>
    <xf numFmtId="3" fontId="8" fillId="0" borderId="34" xfId="5" applyNumberFormat="1" applyFont="1" applyFill="1" applyBorder="1" applyAlignment="1">
      <alignment horizontal="right"/>
    </xf>
    <xf numFmtId="3" fontId="8" fillId="0" borderId="21" xfId="5" applyNumberFormat="1" applyFont="1" applyFill="1" applyBorder="1" applyAlignment="1">
      <alignment horizontal="right"/>
    </xf>
    <xf numFmtId="3" fontId="11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1" fillId="0" borderId="10" xfId="0" applyNumberFormat="1" applyFont="1" applyFill="1" applyBorder="1" applyAlignment="1">
      <alignment vertical="center"/>
    </xf>
    <xf numFmtId="3" fontId="18" fillId="0" borderId="13" xfId="0" applyNumberFormat="1" applyFont="1" applyFill="1" applyBorder="1" applyAlignment="1">
      <alignment horizontal="right" vertical="center"/>
    </xf>
    <xf numFmtId="3" fontId="14" fillId="5" borderId="10" xfId="0" applyNumberFormat="1" applyFont="1" applyFill="1" applyBorder="1" applyAlignment="1">
      <alignment vertical="center"/>
    </xf>
    <xf numFmtId="3" fontId="17" fillId="5" borderId="13" xfId="0" applyNumberFormat="1" applyFont="1" applyFill="1" applyBorder="1" applyAlignment="1">
      <alignment vertical="center"/>
    </xf>
    <xf numFmtId="3" fontId="21" fillId="0" borderId="10" xfId="0" applyNumberFormat="1" applyFont="1" applyFill="1" applyBorder="1" applyAlignment="1">
      <alignment horizontal="right" vertical="center"/>
    </xf>
    <xf numFmtId="3" fontId="18" fillId="0" borderId="15" xfId="0" applyNumberFormat="1" applyFont="1" applyFill="1" applyBorder="1" applyAlignment="1">
      <alignment horizontal="right" vertical="center"/>
    </xf>
    <xf numFmtId="3" fontId="17" fillId="0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8" fillId="0" borderId="23" xfId="25" applyNumberFormat="1" applyFont="1" applyFill="1" applyBorder="1"/>
    <xf numFmtId="3" fontId="8" fillId="0" borderId="25" xfId="25" applyNumberFormat="1" applyFont="1" applyFill="1" applyBorder="1"/>
    <xf numFmtId="3" fontId="16" fillId="6" borderId="29" xfId="5" applyNumberFormat="1" applyFont="1" applyFill="1" applyBorder="1" applyAlignment="1">
      <alignment horizontal="right"/>
    </xf>
    <xf numFmtId="3" fontId="16" fillId="6" borderId="27" xfId="5" applyNumberFormat="1" applyFont="1" applyFill="1" applyBorder="1" applyAlignment="1">
      <alignment horizontal="right"/>
    </xf>
    <xf numFmtId="0" fontId="39" fillId="10" borderId="34" xfId="25" applyFont="1" applyFill="1" applyBorder="1"/>
    <xf numFmtId="0" fontId="39" fillId="10" borderId="21" xfId="25" applyFont="1" applyFill="1" applyBorder="1"/>
    <xf numFmtId="3" fontId="8" fillId="0" borderId="22" xfId="25" applyNumberFormat="1" applyFont="1" applyFill="1" applyBorder="1"/>
    <xf numFmtId="3" fontId="8" fillId="12" borderId="28" xfId="5" applyNumberFormat="1" applyFont="1" applyFill="1" applyBorder="1" applyAlignment="1">
      <alignment horizontal="right"/>
    </xf>
    <xf numFmtId="3" fontId="8" fillId="12" borderId="22" xfId="5" applyNumberFormat="1" applyFont="1" applyFill="1" applyBorder="1" applyAlignment="1">
      <alignment horizontal="right"/>
    </xf>
    <xf numFmtId="3" fontId="31" fillId="12" borderId="28" xfId="5" applyNumberFormat="1" applyFont="1" applyFill="1" applyBorder="1" applyAlignment="1">
      <alignment horizontal="right"/>
    </xf>
    <xf numFmtId="3" fontId="31" fillId="12" borderId="22" xfId="5" applyNumberFormat="1" applyFont="1" applyFill="1" applyBorder="1" applyAlignment="1">
      <alignment horizontal="right"/>
    </xf>
    <xf numFmtId="3" fontId="8" fillId="12" borderId="23" xfId="5" applyNumberFormat="1" applyFont="1" applyFill="1" applyBorder="1" applyAlignment="1">
      <alignment horizontal="right"/>
    </xf>
    <xf numFmtId="3" fontId="8" fillId="12" borderId="25" xfId="5" applyNumberFormat="1" applyFont="1" applyFill="1" applyBorder="1" applyAlignment="1">
      <alignment horizontal="right"/>
    </xf>
    <xf numFmtId="3" fontId="8" fillId="12" borderId="29" xfId="5" applyNumberFormat="1" applyFont="1" applyFill="1" applyBorder="1" applyAlignment="1">
      <alignment horizontal="right"/>
    </xf>
    <xf numFmtId="3" fontId="8" fillId="12" borderId="27" xfId="5" applyNumberFormat="1" applyFont="1" applyFill="1" applyBorder="1" applyAlignment="1">
      <alignment horizontal="right"/>
    </xf>
    <xf numFmtId="3" fontId="8" fillId="12" borderId="34" xfId="5" applyNumberFormat="1" applyFont="1" applyFill="1" applyBorder="1" applyAlignment="1">
      <alignment horizontal="right"/>
    </xf>
    <xf numFmtId="3" fontId="8" fillId="12" borderId="21" xfId="5" applyNumberFormat="1" applyFont="1" applyFill="1" applyBorder="1" applyAlignment="1">
      <alignment horizontal="right"/>
    </xf>
    <xf numFmtId="3" fontId="16" fillId="12" borderId="23" xfId="5" applyNumberFormat="1" applyFont="1" applyFill="1" applyBorder="1" applyAlignment="1">
      <alignment horizontal="right"/>
    </xf>
    <xf numFmtId="3" fontId="16" fillId="12" borderId="25" xfId="5" applyNumberFormat="1" applyFont="1" applyFill="1" applyBorder="1" applyAlignment="1">
      <alignment horizontal="right"/>
    </xf>
    <xf numFmtId="49" fontId="15" fillId="12" borderId="18" xfId="25" applyNumberFormat="1" applyFont="1" applyFill="1" applyBorder="1" applyAlignment="1">
      <alignment horizontal="center" vertical="center"/>
    </xf>
    <xf numFmtId="3" fontId="11" fillId="12" borderId="6" xfId="25" applyNumberFormat="1" applyFont="1" applyFill="1" applyBorder="1" applyAlignment="1">
      <alignment horizontal="right"/>
    </xf>
    <xf numFmtId="3" fontId="11" fillId="12" borderId="9" xfId="25" applyNumberFormat="1" applyFont="1" applyFill="1" applyBorder="1" applyAlignment="1">
      <alignment horizontal="right"/>
    </xf>
    <xf numFmtId="3" fontId="11" fillId="12" borderId="8" xfId="25" applyNumberFormat="1" applyFont="1" applyFill="1" applyBorder="1" applyAlignment="1">
      <alignment horizontal="right"/>
    </xf>
    <xf numFmtId="3" fontId="18" fillId="12" borderId="9" xfId="25" applyNumberFormat="1" applyFont="1" applyFill="1" applyBorder="1" applyAlignment="1">
      <alignment horizontal="right"/>
    </xf>
    <xf numFmtId="3" fontId="18" fillId="12" borderId="6" xfId="25" applyNumberFormat="1" applyFont="1" applyFill="1" applyBorder="1" applyAlignment="1">
      <alignment horizontal="right"/>
    </xf>
    <xf numFmtId="3" fontId="18" fillId="12" borderId="19" xfId="25" applyNumberFormat="1" applyFont="1" applyFill="1" applyBorder="1" applyAlignment="1">
      <alignment horizontal="right"/>
    </xf>
    <xf numFmtId="3" fontId="18" fillId="12" borderId="8" xfId="25" applyNumberFormat="1" applyFont="1" applyFill="1" applyBorder="1" applyAlignment="1">
      <alignment horizontal="right"/>
    </xf>
    <xf numFmtId="3" fontId="30" fillId="12" borderId="9" xfId="25" applyNumberFormat="1" applyFont="1" applyFill="1" applyBorder="1" applyAlignment="1">
      <alignment horizontal="right"/>
    </xf>
    <xf numFmtId="3" fontId="18" fillId="12" borderId="14" xfId="25" applyNumberFormat="1" applyFont="1" applyFill="1" applyBorder="1" applyAlignment="1">
      <alignment horizontal="right"/>
    </xf>
    <xf numFmtId="3" fontId="11" fillId="12" borderId="14" xfId="25" applyNumberFormat="1" applyFont="1" applyFill="1" applyBorder="1" applyAlignment="1">
      <alignment horizontal="right"/>
    </xf>
    <xf numFmtId="3" fontId="18" fillId="12" borderId="12" xfId="25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horizontal="left" vertical="center"/>
    </xf>
    <xf numFmtId="0" fontId="8" fillId="0" borderId="0" xfId="5" applyBorder="1" applyAlignment="1">
      <alignment horizontal="right" vertical="center" wrapText="1"/>
    </xf>
    <xf numFmtId="3" fontId="40" fillId="4" borderId="28" xfId="5" applyNumberFormat="1" applyFont="1" applyFill="1" applyBorder="1" applyAlignment="1">
      <alignment horizontal="right"/>
    </xf>
    <xf numFmtId="0" fontId="2" fillId="0" borderId="0" xfId="1" applyFill="1" applyAlignment="1">
      <alignment horizontal="right" wrapText="1"/>
    </xf>
    <xf numFmtId="3" fontId="8" fillId="10" borderId="51" xfId="5" applyNumberFormat="1" applyFont="1" applyFill="1" applyBorder="1" applyAlignment="1">
      <alignment horizontal="right"/>
    </xf>
    <xf numFmtId="3" fontId="8" fillId="12" borderId="57" xfId="5" applyNumberFormat="1" applyFont="1" applyFill="1" applyBorder="1" applyAlignment="1">
      <alignment horizontal="right"/>
    </xf>
    <xf numFmtId="3" fontId="8" fillId="12" borderId="58" xfId="5" applyNumberFormat="1" applyFont="1" applyFill="1" applyBorder="1" applyAlignment="1">
      <alignment horizontal="right"/>
    </xf>
    <xf numFmtId="3" fontId="16" fillId="6" borderId="57" xfId="5" applyNumberFormat="1" applyFont="1" applyFill="1" applyBorder="1" applyAlignment="1">
      <alignment horizontal="right"/>
    </xf>
    <xf numFmtId="3" fontId="16" fillId="6" borderId="58" xfId="5" applyNumberFormat="1" applyFont="1" applyFill="1" applyBorder="1" applyAlignment="1">
      <alignment horizontal="right"/>
    </xf>
    <xf numFmtId="3" fontId="8" fillId="10" borderId="57" xfId="5" applyNumberFormat="1" applyFont="1" applyFill="1" applyBorder="1" applyAlignment="1">
      <alignment horizontal="right"/>
    </xf>
    <xf numFmtId="3" fontId="8" fillId="10" borderId="58" xfId="5" applyNumberFormat="1" applyFont="1" applyFill="1" applyBorder="1" applyAlignment="1">
      <alignment horizontal="right"/>
    </xf>
    <xf numFmtId="3" fontId="16" fillId="6" borderId="59" xfId="25" applyNumberFormat="1" applyFont="1" applyFill="1" applyBorder="1" applyAlignment="1">
      <alignment horizontal="right"/>
    </xf>
    <xf numFmtId="3" fontId="16" fillId="6" borderId="60" xfId="25" applyNumberFormat="1" applyFont="1" applyFill="1" applyBorder="1" applyAlignment="1">
      <alignment horizontal="right"/>
    </xf>
    <xf numFmtId="3" fontId="14" fillId="3" borderId="52" xfId="0" applyNumberFormat="1" applyFont="1" applyFill="1" applyBorder="1" applyAlignment="1">
      <alignment vertical="center"/>
    </xf>
    <xf numFmtId="3" fontId="21" fillId="0" borderId="52" xfId="0" applyNumberFormat="1" applyFont="1" applyFill="1" applyBorder="1" applyAlignment="1">
      <alignment horizontal="right" vertical="center"/>
    </xf>
    <xf numFmtId="3" fontId="11" fillId="12" borderId="10" xfId="0" applyNumberFormat="1" applyFont="1" applyFill="1" applyBorder="1" applyAlignment="1">
      <alignment horizontal="right" vertical="center"/>
    </xf>
    <xf numFmtId="3" fontId="18" fillId="12" borderId="10" xfId="0" applyNumberFormat="1" applyFont="1" applyFill="1" applyBorder="1" applyAlignment="1">
      <alignment horizontal="right" vertical="center"/>
    </xf>
    <xf numFmtId="3" fontId="11" fillId="12" borderId="10" xfId="0" applyNumberFormat="1" applyFont="1" applyFill="1" applyBorder="1" applyAlignment="1">
      <alignment vertical="center"/>
    </xf>
    <xf numFmtId="3" fontId="18" fillId="12" borderId="13" xfId="0" applyNumberFormat="1" applyFont="1" applyFill="1" applyBorder="1" applyAlignment="1">
      <alignment horizontal="right" vertical="center"/>
    </xf>
    <xf numFmtId="3" fontId="21" fillId="12" borderId="52" xfId="0" applyNumberFormat="1" applyFont="1" applyFill="1" applyBorder="1" applyAlignment="1">
      <alignment horizontal="right" vertical="center"/>
    </xf>
    <xf numFmtId="3" fontId="21" fillId="12" borderId="10" xfId="0" applyNumberFormat="1" applyFont="1" applyFill="1" applyBorder="1" applyAlignment="1">
      <alignment horizontal="right" vertical="center"/>
    </xf>
    <xf numFmtId="3" fontId="6" fillId="12" borderId="10" xfId="0" applyNumberFormat="1" applyFont="1" applyFill="1" applyBorder="1" applyAlignment="1">
      <alignment horizontal="right" vertical="center"/>
    </xf>
    <xf numFmtId="3" fontId="17" fillId="12" borderId="10" xfId="0" applyNumberFormat="1" applyFont="1" applyFill="1" applyBorder="1" applyAlignment="1">
      <alignment horizontal="right" vertical="center"/>
    </xf>
    <xf numFmtId="3" fontId="18" fillId="12" borderId="15" xfId="0" applyNumberFormat="1" applyFont="1" applyFill="1" applyBorder="1" applyAlignment="1">
      <alignment horizontal="right" vertical="center"/>
    </xf>
    <xf numFmtId="3" fontId="11" fillId="4" borderId="10" xfId="0" applyNumberFormat="1" applyFont="1" applyFill="1" applyBorder="1" applyAlignment="1">
      <alignment horizontal="right" vertical="center"/>
    </xf>
    <xf numFmtId="3" fontId="18" fillId="4" borderId="10" xfId="0" applyNumberFormat="1" applyFont="1" applyFill="1" applyBorder="1" applyAlignment="1">
      <alignment horizontal="right" vertical="center"/>
    </xf>
    <xf numFmtId="3" fontId="11" fillId="4" borderId="10" xfId="0" applyNumberFormat="1" applyFont="1" applyFill="1" applyBorder="1" applyAlignment="1">
      <alignment vertical="center"/>
    </xf>
    <xf numFmtId="3" fontId="18" fillId="4" borderId="13" xfId="0" applyNumberFormat="1" applyFont="1" applyFill="1" applyBorder="1" applyAlignment="1">
      <alignment horizontal="right" vertical="center"/>
    </xf>
    <xf numFmtId="3" fontId="21" fillId="4" borderId="52" xfId="0" applyNumberFormat="1" applyFont="1" applyFill="1" applyBorder="1" applyAlignment="1">
      <alignment horizontal="right" vertical="center"/>
    </xf>
    <xf numFmtId="3" fontId="21" fillId="4" borderId="10" xfId="0" applyNumberFormat="1" applyFont="1" applyFill="1" applyBorder="1" applyAlignment="1">
      <alignment horizontal="right" vertical="center"/>
    </xf>
    <xf numFmtId="3" fontId="6" fillId="4" borderId="10" xfId="0" applyNumberFormat="1" applyFont="1" applyFill="1" applyBorder="1" applyAlignment="1">
      <alignment horizontal="right" vertical="center"/>
    </xf>
    <xf numFmtId="3" fontId="17" fillId="4" borderId="10" xfId="0" applyNumberFormat="1" applyFont="1" applyFill="1" applyBorder="1" applyAlignment="1">
      <alignment horizontal="right" vertical="center"/>
    </xf>
    <xf numFmtId="3" fontId="18" fillId="4" borderId="15" xfId="0" applyNumberFormat="1" applyFont="1" applyFill="1" applyBorder="1" applyAlignment="1">
      <alignment horizontal="right" vertical="center"/>
    </xf>
    <xf numFmtId="49" fontId="15" fillId="0" borderId="18" xfId="25" applyNumberFormat="1" applyFont="1" applyFill="1" applyBorder="1" applyAlignment="1">
      <alignment horizontal="center" vertical="center"/>
    </xf>
    <xf numFmtId="3" fontId="11" fillId="0" borderId="6" xfId="25" applyNumberFormat="1" applyFont="1" applyFill="1" applyBorder="1" applyAlignment="1">
      <alignment horizontal="right"/>
    </xf>
    <xf numFmtId="3" fontId="11" fillId="0" borderId="54" xfId="25" applyNumberFormat="1" applyFont="1" applyFill="1" applyBorder="1" applyAlignment="1">
      <alignment horizontal="right"/>
    </xf>
    <xf numFmtId="3" fontId="11" fillId="0" borderId="8" xfId="25" applyNumberFormat="1" applyFont="1" applyFill="1" applyBorder="1" applyAlignment="1">
      <alignment horizontal="right"/>
    </xf>
    <xf numFmtId="3" fontId="18" fillId="0" borderId="54" xfId="25" applyNumberFormat="1" applyFont="1" applyFill="1" applyBorder="1" applyAlignment="1">
      <alignment horizontal="right"/>
    </xf>
    <xf numFmtId="3" fontId="18" fillId="0" borderId="6" xfId="25" applyNumberFormat="1" applyFont="1" applyFill="1" applyBorder="1" applyAlignment="1">
      <alignment horizontal="right"/>
    </xf>
    <xf numFmtId="3" fontId="18" fillId="0" borderId="19" xfId="25" applyNumberFormat="1" applyFont="1" applyFill="1" applyBorder="1" applyAlignment="1">
      <alignment horizontal="right"/>
    </xf>
    <xf numFmtId="3" fontId="11" fillId="4" borderId="54" xfId="25" applyNumberFormat="1" applyFont="1" applyFill="1" applyBorder="1" applyAlignment="1">
      <alignment horizontal="right"/>
    </xf>
    <xf numFmtId="3" fontId="18" fillId="4" borderId="54" xfId="25" applyNumberFormat="1" applyFont="1" applyFill="1" applyBorder="1" applyAlignment="1">
      <alignment horizontal="right"/>
    </xf>
    <xf numFmtId="3" fontId="30" fillId="4" borderId="54" xfId="25" applyNumberFormat="1" applyFont="1" applyFill="1" applyBorder="1" applyAlignment="1">
      <alignment horizontal="right"/>
    </xf>
    <xf numFmtId="3" fontId="18" fillId="0" borderId="8" xfId="25" applyNumberFormat="1" applyFont="1" applyFill="1" applyBorder="1" applyAlignment="1">
      <alignment horizontal="right"/>
    </xf>
    <xf numFmtId="3" fontId="30" fillId="0" borderId="54" xfId="25" applyNumberFormat="1" applyFont="1" applyFill="1" applyBorder="1" applyAlignment="1">
      <alignment horizontal="right"/>
    </xf>
    <xf numFmtId="3" fontId="18" fillId="0" borderId="56" xfId="25" applyNumberFormat="1" applyFont="1" applyFill="1" applyBorder="1" applyAlignment="1">
      <alignment horizontal="right"/>
    </xf>
    <xf numFmtId="3" fontId="11" fillId="0" borderId="56" xfId="25" applyNumberFormat="1" applyFont="1" applyFill="1" applyBorder="1" applyAlignment="1">
      <alignment horizontal="right"/>
    </xf>
    <xf numFmtId="3" fontId="18" fillId="0" borderId="55" xfId="25" applyNumberFormat="1" applyFont="1" applyFill="1" applyBorder="1" applyAlignment="1">
      <alignment horizontal="right"/>
    </xf>
    <xf numFmtId="3" fontId="2" fillId="0" borderId="0" xfId="25" applyNumberFormat="1"/>
    <xf numFmtId="0" fontId="2" fillId="0" borderId="0" xfId="25" applyFill="1"/>
    <xf numFmtId="0" fontId="35" fillId="0" borderId="0" xfId="4" applyFont="1" applyFill="1" applyBorder="1" applyAlignment="1">
      <alignment horizontal="center"/>
    </xf>
    <xf numFmtId="0" fontId="42" fillId="0" borderId="0" xfId="0" applyFont="1" applyAlignment="1">
      <alignment wrapText="1"/>
    </xf>
    <xf numFmtId="0" fontId="18" fillId="0" borderId="64" xfId="1" applyFont="1" applyFill="1" applyBorder="1" applyAlignment="1">
      <alignment vertical="center"/>
    </xf>
    <xf numFmtId="3" fontId="18" fillId="0" borderId="66" xfId="0" applyNumberFormat="1" applyFont="1" applyFill="1" applyBorder="1" applyAlignment="1">
      <alignment horizontal="right" vertical="center"/>
    </xf>
    <xf numFmtId="3" fontId="18" fillId="12" borderId="66" xfId="0" applyNumberFormat="1" applyFont="1" applyFill="1" applyBorder="1" applyAlignment="1">
      <alignment horizontal="right" vertical="center"/>
    </xf>
    <xf numFmtId="3" fontId="18" fillId="4" borderId="66" xfId="0" applyNumberFormat="1" applyFont="1" applyFill="1" applyBorder="1" applyAlignment="1">
      <alignment horizontal="right" vertical="center"/>
    </xf>
    <xf numFmtId="3" fontId="19" fillId="0" borderId="0" xfId="1" applyNumberFormat="1" applyFont="1" applyFill="1" applyBorder="1" applyAlignment="1">
      <alignment vertical="center"/>
    </xf>
    <xf numFmtId="0" fontId="7" fillId="0" borderId="1" xfId="25" applyFont="1" applyFill="1" applyBorder="1" applyAlignment="1">
      <alignment horizontal="left" vertical="center"/>
    </xf>
    <xf numFmtId="3" fontId="11" fillId="0" borderId="64" xfId="25" applyNumberFormat="1" applyFont="1" applyFill="1" applyBorder="1" applyAlignment="1">
      <alignment horizontal="right"/>
    </xf>
    <xf numFmtId="3" fontId="18" fillId="0" borderId="64" xfId="25" applyNumberFormat="1" applyFont="1" applyFill="1" applyBorder="1" applyAlignment="1">
      <alignment horizontal="right"/>
    </xf>
    <xf numFmtId="3" fontId="18" fillId="0" borderId="65" xfId="25" applyNumberFormat="1" applyFont="1" applyFill="1" applyBorder="1" applyAlignment="1">
      <alignment horizontal="right"/>
    </xf>
    <xf numFmtId="3" fontId="11" fillId="0" borderId="65" xfId="25" applyNumberFormat="1" applyFont="1" applyFill="1" applyBorder="1" applyAlignment="1">
      <alignment horizontal="right"/>
    </xf>
    <xf numFmtId="0" fontId="39" fillId="10" borderId="51" xfId="25" applyFont="1" applyFill="1" applyBorder="1"/>
    <xf numFmtId="3" fontId="8" fillId="0" borderId="57" xfId="5" applyNumberFormat="1" applyFont="1" applyFill="1" applyBorder="1" applyAlignment="1">
      <alignment horizontal="right"/>
    </xf>
    <xf numFmtId="3" fontId="8" fillId="0" borderId="58" xfId="5" applyNumberFormat="1" applyFont="1" applyFill="1" applyBorder="1" applyAlignment="1">
      <alignment horizontal="right"/>
    </xf>
    <xf numFmtId="3" fontId="8" fillId="0" borderId="57" xfId="25" applyNumberFormat="1" applyFont="1" applyFill="1" applyBorder="1"/>
    <xf numFmtId="3" fontId="8" fillId="0" borderId="58" xfId="25" applyNumberFormat="1" applyFont="1" applyFill="1" applyBorder="1"/>
    <xf numFmtId="3" fontId="16" fillId="6" borderId="59" xfId="0" applyNumberFormat="1" applyFont="1" applyFill="1" applyBorder="1" applyAlignment="1">
      <alignment horizontal="right"/>
    </xf>
    <xf numFmtId="3" fontId="16" fillId="6" borderId="60" xfId="0" applyNumberFormat="1" applyFont="1" applyFill="1" applyBorder="1" applyAlignment="1">
      <alignment horizontal="right"/>
    </xf>
    <xf numFmtId="3" fontId="16" fillId="6" borderId="59" xfId="5" applyNumberFormat="1" applyFont="1" applyFill="1" applyBorder="1" applyAlignment="1">
      <alignment horizontal="right"/>
    </xf>
    <xf numFmtId="3" fontId="16" fillId="6" borderId="60" xfId="5" applyNumberFormat="1" applyFont="1" applyFill="1" applyBorder="1" applyAlignment="1">
      <alignment horizontal="right"/>
    </xf>
    <xf numFmtId="3" fontId="15" fillId="10" borderId="51" xfId="5" applyNumberFormat="1" applyFont="1" applyFill="1" applyBorder="1" applyAlignment="1">
      <alignment horizontal="right"/>
    </xf>
    <xf numFmtId="3" fontId="8" fillId="0" borderId="23" xfId="5" applyNumberFormat="1" applyFont="1" applyFill="1" applyBorder="1" applyAlignment="1">
      <alignment horizontal="right"/>
    </xf>
    <xf numFmtId="3" fontId="8" fillId="0" borderId="25" xfId="5" applyNumberFormat="1" applyFont="1" applyFill="1" applyBorder="1" applyAlignment="1">
      <alignment horizontal="right"/>
    </xf>
    <xf numFmtId="0" fontId="43" fillId="0" borderId="0" xfId="0" applyFont="1"/>
    <xf numFmtId="0" fontId="3" fillId="0" borderId="0" xfId="0" applyFont="1" applyFill="1" applyAlignment="1"/>
    <xf numFmtId="0" fontId="44" fillId="0" borderId="0" xfId="0" applyFont="1" applyAlignment="1"/>
    <xf numFmtId="0" fontId="8" fillId="0" borderId="0" xfId="0" applyFont="1" applyAlignment="1">
      <alignment horizontal="right"/>
    </xf>
    <xf numFmtId="0" fontId="43" fillId="0" borderId="0" xfId="0" applyFont="1" applyFill="1"/>
    <xf numFmtId="0" fontId="23" fillId="0" borderId="0" xfId="0" applyFont="1" applyAlignment="1">
      <alignment horizontal="right"/>
    </xf>
    <xf numFmtId="0" fontId="11" fillId="13" borderId="18" xfId="0" applyFont="1" applyFill="1" applyBorder="1" applyAlignment="1">
      <alignment horizontal="center"/>
    </xf>
    <xf numFmtId="0" fontId="45" fillId="13" borderId="18" xfId="0" applyFont="1" applyFill="1" applyBorder="1" applyAlignment="1">
      <alignment horizontal="center"/>
    </xf>
    <xf numFmtId="0" fontId="46" fillId="13" borderId="20" xfId="0" applyFont="1" applyFill="1" applyBorder="1" applyAlignment="1">
      <alignment horizontal="center"/>
    </xf>
    <xf numFmtId="0" fontId="17" fillId="13" borderId="20" xfId="0" applyFont="1" applyFill="1" applyBorder="1" applyAlignment="1">
      <alignment horizontal="center"/>
    </xf>
    <xf numFmtId="0" fontId="17" fillId="13" borderId="63" xfId="0" applyFont="1" applyFill="1" applyBorder="1" applyAlignment="1">
      <alignment horizontal="center"/>
    </xf>
    <xf numFmtId="0" fontId="43" fillId="13" borderId="6" xfId="0" applyFont="1" applyFill="1" applyBorder="1"/>
    <xf numFmtId="0" fontId="45" fillId="13" borderId="19" xfId="0" applyFont="1" applyFill="1" applyBorder="1" applyAlignment="1">
      <alignment horizontal="center"/>
    </xf>
    <xf numFmtId="0" fontId="45" fillId="13" borderId="67" xfId="0" applyFont="1" applyFill="1" applyBorder="1" applyAlignment="1">
      <alignment horizontal="center"/>
    </xf>
    <xf numFmtId="0" fontId="17" fillId="13" borderId="67" xfId="0" applyFont="1" applyFill="1" applyBorder="1" applyAlignment="1">
      <alignment horizontal="center"/>
    </xf>
    <xf numFmtId="0" fontId="17" fillId="13" borderId="68" xfId="0" applyFont="1" applyFill="1" applyBorder="1" applyAlignment="1">
      <alignment horizontal="center"/>
    </xf>
    <xf numFmtId="0" fontId="17" fillId="13" borderId="69" xfId="0" applyFont="1" applyFill="1" applyBorder="1" applyAlignment="1">
      <alignment horizontal="center"/>
    </xf>
    <xf numFmtId="0" fontId="43" fillId="0" borderId="64" xfId="0" applyFont="1" applyBorder="1"/>
    <xf numFmtId="3" fontId="43" fillId="11" borderId="64" xfId="0" applyNumberFormat="1" applyFont="1" applyFill="1" applyBorder="1"/>
    <xf numFmtId="3" fontId="43" fillId="4" borderId="64" xfId="0" applyNumberFormat="1" applyFont="1" applyFill="1" applyBorder="1"/>
    <xf numFmtId="3" fontId="43" fillId="11" borderId="19" xfId="0" applyNumberFormat="1" applyFont="1" applyFill="1" applyBorder="1"/>
    <xf numFmtId="3" fontId="43" fillId="4" borderId="19" xfId="0" applyNumberFormat="1" applyFont="1" applyFill="1" applyBorder="1"/>
    <xf numFmtId="0" fontId="46" fillId="0" borderId="5" xfId="0" applyFont="1" applyBorder="1"/>
    <xf numFmtId="3" fontId="48" fillId="11" borderId="5" xfId="0" applyNumberFormat="1" applyFont="1" applyFill="1" applyBorder="1"/>
    <xf numFmtId="3" fontId="48" fillId="4" borderId="5" xfId="0" applyNumberFormat="1" applyFont="1" applyFill="1" applyBorder="1"/>
    <xf numFmtId="0" fontId="41" fillId="0" borderId="16" xfId="0" applyFont="1" applyBorder="1"/>
    <xf numFmtId="3" fontId="2" fillId="11" borderId="16" xfId="0" applyNumberFormat="1" applyFont="1" applyFill="1" applyBorder="1"/>
    <xf numFmtId="3" fontId="43" fillId="4" borderId="16" xfId="0" applyNumberFormat="1" applyFont="1" applyFill="1" applyBorder="1"/>
    <xf numFmtId="0" fontId="41" fillId="0" borderId="55" xfId="0" applyFont="1" applyBorder="1"/>
    <xf numFmtId="3" fontId="2" fillId="11" borderId="55" xfId="0" applyNumberFormat="1" applyFont="1" applyFill="1" applyBorder="1"/>
    <xf numFmtId="3" fontId="43" fillId="4" borderId="55" xfId="0" applyNumberFormat="1" applyFont="1" applyFill="1" applyBorder="1"/>
    <xf numFmtId="0" fontId="47" fillId="0" borderId="5" xfId="0" applyFont="1" applyBorder="1"/>
    <xf numFmtId="3" fontId="48" fillId="4" borderId="4" xfId="0" applyNumberFormat="1" applyFont="1" applyFill="1" applyBorder="1"/>
    <xf numFmtId="3" fontId="48" fillId="11" borderId="20" xfId="0" applyNumberFormat="1" applyFont="1" applyFill="1" applyBorder="1"/>
    <xf numFmtId="3" fontId="48" fillId="4" borderId="20" xfId="0" applyNumberFormat="1" applyFont="1" applyFill="1" applyBorder="1"/>
    <xf numFmtId="0" fontId="46" fillId="0" borderId="18" xfId="0" applyFont="1" applyBorder="1"/>
    <xf numFmtId="0" fontId="43" fillId="0" borderId="16" xfId="0" applyFont="1" applyBorder="1"/>
    <xf numFmtId="3" fontId="43" fillId="11" borderId="52" xfId="0" applyNumberFormat="1" applyFont="1" applyFill="1" applyBorder="1"/>
    <xf numFmtId="3" fontId="43" fillId="4" borderId="52" xfId="0" applyNumberFormat="1" applyFont="1" applyFill="1" applyBorder="1"/>
    <xf numFmtId="3" fontId="43" fillId="4" borderId="51" xfId="0" applyNumberFormat="1" applyFont="1" applyFill="1" applyBorder="1"/>
    <xf numFmtId="0" fontId="43" fillId="0" borderId="19" xfId="0" applyFont="1" applyBorder="1"/>
    <xf numFmtId="3" fontId="43" fillId="11" borderId="13" xfId="0" applyNumberFormat="1" applyFont="1" applyFill="1" applyBorder="1"/>
    <xf numFmtId="3" fontId="43" fillId="4" borderId="13" xfId="0" applyNumberFormat="1" applyFont="1" applyFill="1" applyBorder="1"/>
    <xf numFmtId="3" fontId="43" fillId="4" borderId="60" xfId="0" applyNumberFormat="1" applyFont="1" applyFill="1" applyBorder="1"/>
    <xf numFmtId="3" fontId="48" fillId="4" borderId="38" xfId="0" applyNumberFormat="1" applyFont="1" applyFill="1" applyBorder="1"/>
    <xf numFmtId="3" fontId="2" fillId="11" borderId="52" xfId="0" applyNumberFormat="1" applyFont="1" applyFill="1" applyBorder="1"/>
    <xf numFmtId="3" fontId="2" fillId="11" borderId="70" xfId="0" applyNumberFormat="1" applyFont="1" applyFill="1" applyBorder="1"/>
    <xf numFmtId="3" fontId="43" fillId="4" borderId="70" xfId="0" applyNumberFormat="1" applyFont="1" applyFill="1" applyBorder="1"/>
    <xf numFmtId="0" fontId="43" fillId="0" borderId="55" xfId="0" applyFont="1" applyBorder="1"/>
    <xf numFmtId="3" fontId="2" fillId="11" borderId="13" xfId="0" applyNumberFormat="1" applyFont="1" applyFill="1" applyBorder="1"/>
    <xf numFmtId="0" fontId="22" fillId="0" borderId="18" xfId="0" applyFont="1" applyFill="1" applyBorder="1"/>
    <xf numFmtId="3" fontId="48" fillId="11" borderId="18" xfId="0" applyNumberFormat="1" applyFont="1" applyFill="1" applyBorder="1"/>
    <xf numFmtId="3" fontId="22" fillId="11" borderId="18" xfId="0" applyNumberFormat="1" applyFont="1" applyFill="1" applyBorder="1"/>
    <xf numFmtId="3" fontId="22" fillId="11" borderId="20" xfId="0" applyNumberFormat="1" applyFont="1" applyFill="1" applyBorder="1"/>
    <xf numFmtId="3" fontId="22" fillId="4" borderId="20" xfId="0" applyNumberFormat="1" applyFont="1" applyFill="1" applyBorder="1"/>
    <xf numFmtId="3" fontId="22" fillId="4" borderId="63" xfId="0" applyNumberFormat="1" applyFont="1" applyFill="1" applyBorder="1"/>
    <xf numFmtId="0" fontId="48" fillId="0" borderId="5" xfId="0" applyFont="1" applyBorder="1"/>
    <xf numFmtId="3" fontId="48" fillId="11" borderId="4" xfId="0" applyNumberFormat="1" applyFont="1" applyFill="1" applyBorder="1"/>
    <xf numFmtId="0" fontId="2" fillId="0" borderId="0" xfId="0" applyFont="1"/>
    <xf numFmtId="0" fontId="2" fillId="0" borderId="0" xfId="0" applyFont="1" applyFill="1"/>
    <xf numFmtId="0" fontId="6" fillId="0" borderId="0" xfId="0" applyFont="1" applyAlignment="1">
      <alignment horizontal="right"/>
    </xf>
    <xf numFmtId="3" fontId="2" fillId="11" borderId="64" xfId="0" applyNumberFormat="1" applyFont="1" applyFill="1" applyBorder="1"/>
    <xf numFmtId="3" fontId="43" fillId="4" borderId="71" xfId="0" applyNumberFormat="1" applyFont="1" applyFill="1" applyBorder="1"/>
    <xf numFmtId="0" fontId="46" fillId="0" borderId="19" xfId="0" applyFont="1" applyBorder="1"/>
    <xf numFmtId="3" fontId="43" fillId="11" borderId="16" xfId="0" applyNumberFormat="1" applyFont="1" applyFill="1" applyBorder="1"/>
    <xf numFmtId="3" fontId="43" fillId="11" borderId="55" xfId="0" applyNumberFormat="1" applyFont="1" applyFill="1" applyBorder="1"/>
    <xf numFmtId="3" fontId="2" fillId="11" borderId="8" xfId="0" applyNumberFormat="1" applyFont="1" applyFill="1" applyBorder="1"/>
    <xf numFmtId="3" fontId="43" fillId="4" borderId="8" xfId="0" applyNumberFormat="1" applyFont="1" applyFill="1" applyBorder="1"/>
    <xf numFmtId="3" fontId="48" fillId="4" borderId="3" xfId="0" applyNumberFormat="1" applyFont="1" applyFill="1" applyBorder="1"/>
    <xf numFmtId="0" fontId="41" fillId="0" borderId="72" xfId="0" applyFont="1" applyBorder="1"/>
    <xf numFmtId="3" fontId="43" fillId="11" borderId="72" xfId="0" applyNumberFormat="1" applyFont="1" applyFill="1" applyBorder="1"/>
    <xf numFmtId="3" fontId="43" fillId="4" borderId="72" xfId="0" applyNumberFormat="1" applyFont="1" applyFill="1" applyBorder="1"/>
    <xf numFmtId="3" fontId="22" fillId="11" borderId="5" xfId="0" applyNumberFormat="1" applyFont="1" applyFill="1" applyBorder="1"/>
    <xf numFmtId="3" fontId="22" fillId="11" borderId="4" xfId="0" applyNumberFormat="1" applyFont="1" applyFill="1" applyBorder="1"/>
    <xf numFmtId="3" fontId="22" fillId="4" borderId="4" xfId="0" applyNumberFormat="1" applyFont="1" applyFill="1" applyBorder="1"/>
    <xf numFmtId="3" fontId="43" fillId="4" borderId="73" xfId="0" applyNumberFormat="1" applyFont="1" applyFill="1" applyBorder="1"/>
    <xf numFmtId="3" fontId="43" fillId="4" borderId="74" xfId="0" applyNumberFormat="1" applyFont="1" applyFill="1" applyBorder="1"/>
    <xf numFmtId="3" fontId="36" fillId="11" borderId="5" xfId="0" applyNumberFormat="1" applyFont="1" applyFill="1" applyBorder="1"/>
    <xf numFmtId="3" fontId="36" fillId="4" borderId="5" xfId="0" applyNumberFormat="1" applyFont="1" applyFill="1" applyBorder="1"/>
    <xf numFmtId="3" fontId="36" fillId="11" borderId="18" xfId="0" applyNumberFormat="1" applyFont="1" applyFill="1" applyBorder="1"/>
    <xf numFmtId="3" fontId="36" fillId="4" borderId="20" xfId="0" applyNumberFormat="1" applyFont="1" applyFill="1" applyBorder="1"/>
    <xf numFmtId="3" fontId="43" fillId="11" borderId="70" xfId="0" applyNumberFormat="1" applyFont="1" applyFill="1" applyBorder="1"/>
    <xf numFmtId="0" fontId="46" fillId="0" borderId="53" xfId="0" applyFont="1" applyBorder="1"/>
    <xf numFmtId="3" fontId="43" fillId="11" borderId="8" xfId="0" applyNumberFormat="1" applyFont="1" applyFill="1" applyBorder="1"/>
    <xf numFmtId="3" fontId="43" fillId="11" borderId="73" xfId="0" applyNumberFormat="1" applyFont="1" applyFill="1" applyBorder="1"/>
    <xf numFmtId="3" fontId="36" fillId="11" borderId="4" xfId="0" applyNumberFormat="1" applyFont="1" applyFill="1" applyBorder="1"/>
    <xf numFmtId="3" fontId="36" fillId="4" borderId="4" xfId="0" applyNumberFormat="1" applyFont="1" applyFill="1" applyBorder="1"/>
    <xf numFmtId="3" fontId="36" fillId="4" borderId="18" xfId="0" applyNumberFormat="1" applyFont="1" applyFill="1" applyBorder="1"/>
    <xf numFmtId="3" fontId="22" fillId="4" borderId="18" xfId="0" applyNumberFormat="1" applyFont="1" applyFill="1" applyBorder="1"/>
    <xf numFmtId="3" fontId="2" fillId="0" borderId="0" xfId="0" applyNumberFormat="1" applyFont="1" applyFill="1" applyBorder="1"/>
    <xf numFmtId="3" fontId="36" fillId="4" borderId="38" xfId="0" applyNumberFormat="1" applyFont="1" applyFill="1" applyBorder="1"/>
    <xf numFmtId="3" fontId="49" fillId="11" borderId="16" xfId="0" applyNumberFormat="1" applyFont="1" applyFill="1" applyBorder="1"/>
    <xf numFmtId="3" fontId="49" fillId="11" borderId="52" xfId="0" applyNumberFormat="1" applyFont="1" applyFill="1" applyBorder="1"/>
    <xf numFmtId="3" fontId="49" fillId="4" borderId="52" xfId="0" applyNumberFormat="1" applyFont="1" applyFill="1" applyBorder="1"/>
    <xf numFmtId="3" fontId="49" fillId="4" borderId="51" xfId="0" applyNumberFormat="1" applyFont="1" applyFill="1" applyBorder="1"/>
    <xf numFmtId="0" fontId="23" fillId="14" borderId="0" xfId="0" applyFont="1" applyFill="1" applyBorder="1"/>
    <xf numFmtId="3" fontId="43" fillId="14" borderId="0" xfId="0" applyNumberFormat="1" applyFont="1" applyFill="1" applyBorder="1"/>
    <xf numFmtId="3" fontId="43" fillId="11" borderId="57" xfId="0" applyNumberFormat="1" applyFont="1" applyFill="1" applyBorder="1"/>
    <xf numFmtId="3" fontId="43" fillId="4" borderId="57" xfId="0" applyNumberFormat="1" applyFont="1" applyFill="1" applyBorder="1"/>
    <xf numFmtId="3" fontId="43" fillId="4" borderId="37" xfId="0" applyNumberFormat="1" applyFont="1" applyFill="1" applyBorder="1"/>
    <xf numFmtId="3" fontId="22" fillId="4" borderId="5" xfId="0" applyNumberFormat="1" applyFont="1" applyFill="1" applyBorder="1"/>
    <xf numFmtId="3" fontId="23" fillId="11" borderId="20" xfId="0" applyNumberFormat="1" applyFont="1" applyFill="1" applyBorder="1"/>
    <xf numFmtId="3" fontId="23" fillId="4" borderId="20" xfId="0" applyNumberFormat="1" applyFont="1" applyFill="1" applyBorder="1"/>
    <xf numFmtId="3" fontId="43" fillId="4" borderId="76" xfId="0" applyNumberFormat="1" applyFont="1" applyFill="1" applyBorder="1"/>
    <xf numFmtId="0" fontId="46" fillId="0" borderId="16" xfId="0" applyFont="1" applyBorder="1"/>
    <xf numFmtId="3" fontId="43" fillId="4" borderId="5" xfId="0" applyNumberFormat="1" applyFont="1" applyFill="1" applyBorder="1"/>
    <xf numFmtId="3" fontId="43" fillId="0" borderId="0" xfId="0" applyNumberFormat="1" applyFont="1"/>
    <xf numFmtId="3" fontId="23" fillId="11" borderId="8" xfId="0" applyNumberFormat="1" applyFont="1" applyFill="1" applyBorder="1"/>
    <xf numFmtId="3" fontId="23" fillId="4" borderId="62" xfId="0" applyNumberFormat="1" applyFont="1" applyFill="1" applyBorder="1"/>
    <xf numFmtId="0" fontId="22" fillId="0" borderId="36" xfId="0" applyFont="1" applyBorder="1"/>
    <xf numFmtId="3" fontId="23" fillId="11" borderId="6" xfId="0" applyNumberFormat="1" applyFont="1" applyFill="1" applyBorder="1"/>
    <xf numFmtId="3" fontId="23" fillId="4" borderId="6" xfId="0" applyNumberFormat="1" applyFont="1" applyFill="1" applyBorder="1"/>
    <xf numFmtId="3" fontId="23" fillId="4" borderId="26" xfId="0" applyNumberFormat="1" applyFont="1" applyFill="1" applyBorder="1"/>
    <xf numFmtId="0" fontId="47" fillId="0" borderId="5" xfId="0" applyFont="1" applyFill="1" applyBorder="1"/>
    <xf numFmtId="3" fontId="23" fillId="11" borderId="16" xfId="0" applyNumberFormat="1" applyFont="1" applyFill="1" applyBorder="1"/>
    <xf numFmtId="3" fontId="23" fillId="4" borderId="16" xfId="0" applyNumberFormat="1" applyFont="1" applyFill="1" applyBorder="1"/>
    <xf numFmtId="3" fontId="23" fillId="4" borderId="8" xfId="0" applyNumberFormat="1" applyFont="1" applyFill="1" applyBorder="1"/>
    <xf numFmtId="3" fontId="23" fillId="11" borderId="19" xfId="0" applyNumberFormat="1" applyFont="1" applyFill="1" applyBorder="1"/>
    <xf numFmtId="3" fontId="36" fillId="4" borderId="19" xfId="0" applyNumberFormat="1" applyFont="1" applyFill="1" applyBorder="1"/>
    <xf numFmtId="0" fontId="47" fillId="0" borderId="18" xfId="0" applyFont="1" applyBorder="1"/>
    <xf numFmtId="3" fontId="22" fillId="4" borderId="38" xfId="0" applyNumberFormat="1" applyFont="1" applyFill="1" applyBorder="1"/>
    <xf numFmtId="3" fontId="36" fillId="11" borderId="19" xfId="0" applyNumberFormat="1" applyFont="1" applyFill="1" applyBorder="1"/>
    <xf numFmtId="3" fontId="36" fillId="4" borderId="37" xfId="0" applyNumberFormat="1" applyFont="1" applyFill="1" applyBorder="1"/>
    <xf numFmtId="3" fontId="36" fillId="4" borderId="69" xfId="0" applyNumberFormat="1" applyFont="1" applyFill="1" applyBorder="1"/>
    <xf numFmtId="0" fontId="49" fillId="0" borderId="0" xfId="0" applyFont="1"/>
    <xf numFmtId="3" fontId="11" fillId="12" borderId="70" xfId="0" applyNumberFormat="1" applyFont="1" applyFill="1" applyBorder="1" applyAlignment="1">
      <alignment horizontal="right" vertical="center"/>
    </xf>
    <xf numFmtId="3" fontId="18" fillId="12" borderId="70" xfId="0" applyNumberFormat="1" applyFont="1" applyFill="1" applyBorder="1" applyAlignment="1">
      <alignment horizontal="right" vertical="center"/>
    </xf>
    <xf numFmtId="3" fontId="11" fillId="12" borderId="70" xfId="0" applyNumberFormat="1" applyFont="1" applyFill="1" applyBorder="1" applyAlignment="1">
      <alignment vertical="center"/>
    </xf>
    <xf numFmtId="3" fontId="21" fillId="12" borderId="70" xfId="0" applyNumberFormat="1" applyFont="1" applyFill="1" applyBorder="1" applyAlignment="1">
      <alignment horizontal="right" vertical="center"/>
    </xf>
    <xf numFmtId="3" fontId="6" fillId="12" borderId="70" xfId="0" applyNumberFormat="1" applyFont="1" applyFill="1" applyBorder="1" applyAlignment="1">
      <alignment horizontal="right" vertical="center"/>
    </xf>
    <xf numFmtId="3" fontId="17" fillId="12" borderId="70" xfId="0" applyNumberFormat="1" applyFont="1" applyFill="1" applyBorder="1" applyAlignment="1">
      <alignment horizontal="right" vertical="center"/>
    </xf>
    <xf numFmtId="3" fontId="14" fillId="5" borderId="70" xfId="0" applyNumberFormat="1" applyFont="1" applyFill="1" applyBorder="1" applyAlignment="1">
      <alignment vertical="center"/>
    </xf>
    <xf numFmtId="3" fontId="18" fillId="12" borderId="73" xfId="0" applyNumberFormat="1" applyFont="1" applyFill="1" applyBorder="1" applyAlignment="1">
      <alignment horizontal="right" vertical="center"/>
    </xf>
    <xf numFmtId="0" fontId="16" fillId="9" borderId="53" xfId="53" applyFont="1" applyFill="1" applyBorder="1" applyAlignment="1">
      <alignment horizontal="center" vertical="center" wrapText="1"/>
    </xf>
    <xf numFmtId="3" fontId="40" fillId="12" borderId="57" xfId="5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left" vertical="center"/>
    </xf>
    <xf numFmtId="3" fontId="11" fillId="12" borderId="64" xfId="25" applyNumberFormat="1" applyFont="1" applyFill="1" applyBorder="1" applyAlignment="1">
      <alignment horizontal="right"/>
    </xf>
    <xf numFmtId="3" fontId="18" fillId="12" borderId="64" xfId="25" applyNumberFormat="1" applyFont="1" applyFill="1" applyBorder="1" applyAlignment="1">
      <alignment horizontal="right"/>
    </xf>
    <xf numFmtId="3" fontId="30" fillId="12" borderId="64" xfId="25" applyNumberFormat="1" applyFont="1" applyFill="1" applyBorder="1" applyAlignment="1">
      <alignment horizontal="right"/>
    </xf>
    <xf numFmtId="3" fontId="18" fillId="12" borderId="72" xfId="25" applyNumberFormat="1" applyFont="1" applyFill="1" applyBorder="1" applyAlignment="1">
      <alignment horizontal="right"/>
    </xf>
    <xf numFmtId="3" fontId="11" fillId="12" borderId="72" xfId="25" applyNumberFormat="1" applyFont="1" applyFill="1" applyBorder="1" applyAlignment="1">
      <alignment horizontal="right"/>
    </xf>
    <xf numFmtId="3" fontId="18" fillId="12" borderId="55" xfId="25" applyNumberFormat="1" applyFont="1" applyFill="1" applyBorder="1" applyAlignment="1">
      <alignment horizontal="right"/>
    </xf>
    <xf numFmtId="17" fontId="6" fillId="0" borderId="0" xfId="25" applyNumberFormat="1" applyFont="1" applyBorder="1" applyAlignment="1">
      <alignment horizontal="right" vertical="center" wrapText="1"/>
    </xf>
    <xf numFmtId="0" fontId="43" fillId="0" borderId="0" xfId="0" applyFont="1" applyFill="1" applyBorder="1"/>
    <xf numFmtId="3" fontId="48" fillId="0" borderId="0" xfId="0" applyNumberFormat="1" applyFont="1" applyFill="1" applyBorder="1"/>
    <xf numFmtId="3" fontId="23" fillId="4" borderId="55" xfId="0" applyNumberFormat="1" applyFont="1" applyFill="1" applyBorder="1"/>
    <xf numFmtId="3" fontId="18" fillId="4" borderId="52" xfId="0" applyNumberFormat="1" applyFont="1" applyFill="1" applyBorder="1" applyAlignment="1">
      <alignment horizontal="right" vertical="center"/>
    </xf>
    <xf numFmtId="0" fontId="43" fillId="0" borderId="8" xfId="0" applyFont="1" applyBorder="1"/>
    <xf numFmtId="0" fontId="2" fillId="0" borderId="64" xfId="0" applyFont="1" applyFill="1" applyBorder="1"/>
    <xf numFmtId="0" fontId="2" fillId="0" borderId="19" xfId="0" applyFont="1" applyBorder="1"/>
    <xf numFmtId="3" fontId="43" fillId="4" borderId="61" xfId="0" applyNumberFormat="1" applyFont="1" applyFill="1" applyBorder="1"/>
    <xf numFmtId="3" fontId="43" fillId="11" borderId="26" xfId="0" applyNumberFormat="1" applyFont="1" applyFill="1" applyBorder="1"/>
    <xf numFmtId="3" fontId="43" fillId="11" borderId="75" xfId="0" applyNumberFormat="1" applyFont="1" applyFill="1" applyBorder="1"/>
    <xf numFmtId="3" fontId="43" fillId="11" borderId="37" xfId="0" applyNumberFormat="1" applyFont="1" applyFill="1" applyBorder="1"/>
    <xf numFmtId="3" fontId="43" fillId="4" borderId="26" xfId="0" applyNumberFormat="1" applyFont="1" applyFill="1" applyBorder="1"/>
    <xf numFmtId="3" fontId="23" fillId="4" borderId="19" xfId="0" applyNumberFormat="1" applyFont="1" applyFill="1" applyBorder="1"/>
    <xf numFmtId="3" fontId="23" fillId="4" borderId="5" xfId="0" applyNumberFormat="1" applyFont="1" applyFill="1" applyBorder="1"/>
    <xf numFmtId="0" fontId="49" fillId="0" borderId="5" xfId="0" applyFont="1" applyBorder="1"/>
    <xf numFmtId="3" fontId="23" fillId="11" borderId="5" xfId="0" applyNumberFormat="1" applyFont="1" applyFill="1" applyBorder="1"/>
    <xf numFmtId="3" fontId="23" fillId="11" borderId="72" xfId="0" applyNumberFormat="1" applyFont="1" applyFill="1" applyBorder="1"/>
    <xf numFmtId="3" fontId="23" fillId="4" borderId="72" xfId="0" applyNumberFormat="1" applyFont="1" applyFill="1" applyBorder="1"/>
    <xf numFmtId="0" fontId="49" fillId="0" borderId="5" xfId="0" applyFont="1" applyFill="1" applyBorder="1"/>
    <xf numFmtId="3" fontId="36" fillId="4" borderId="67" xfId="0" applyNumberFormat="1" applyFont="1" applyFill="1" applyBorder="1"/>
    <xf numFmtId="3" fontId="17" fillId="5" borderId="55" xfId="0" applyNumberFormat="1" applyFont="1" applyFill="1" applyBorder="1" applyAlignment="1">
      <alignment vertical="center"/>
    </xf>
    <xf numFmtId="0" fontId="28" fillId="0" borderId="14" xfId="25" applyFont="1" applyFill="1" applyBorder="1"/>
    <xf numFmtId="3" fontId="8" fillId="0" borderId="51" xfId="5" applyNumberFormat="1" applyFont="1" applyFill="1" applyBorder="1" applyAlignment="1">
      <alignment horizontal="right"/>
    </xf>
    <xf numFmtId="3" fontId="16" fillId="6" borderId="29" xfId="3" applyNumberFormat="1" applyFont="1" applyFill="1" applyBorder="1" applyAlignment="1">
      <alignment horizontal="right"/>
    </xf>
    <xf numFmtId="3" fontId="16" fillId="6" borderId="27" xfId="3" applyNumberFormat="1" applyFont="1" applyFill="1" applyBorder="1" applyAlignment="1">
      <alignment horizontal="right"/>
    </xf>
    <xf numFmtId="3" fontId="16" fillId="6" borderId="59" xfId="3" applyNumberFormat="1" applyFont="1" applyFill="1" applyBorder="1" applyAlignment="1">
      <alignment horizontal="right"/>
    </xf>
    <xf numFmtId="3" fontId="16" fillId="6" borderId="60" xfId="3" applyNumberFormat="1" applyFont="1" applyFill="1" applyBorder="1" applyAlignment="1">
      <alignment horizontal="right"/>
    </xf>
    <xf numFmtId="3" fontId="16" fillId="6" borderId="28" xfId="0" applyNumberFormat="1" applyFont="1" applyFill="1" applyBorder="1" applyAlignment="1">
      <alignment horizontal="right"/>
    </xf>
    <xf numFmtId="3" fontId="16" fillId="6" borderId="22" xfId="0" applyNumberFormat="1" applyFont="1" applyFill="1" applyBorder="1" applyAlignment="1">
      <alignment horizontal="right"/>
    </xf>
    <xf numFmtId="3" fontId="16" fillId="6" borderId="57" xfId="0" applyNumberFormat="1" applyFont="1" applyFill="1" applyBorder="1" applyAlignment="1">
      <alignment horizontal="right"/>
    </xf>
    <xf numFmtId="3" fontId="16" fillId="6" borderId="58" xfId="0" applyNumberFormat="1" applyFont="1" applyFill="1" applyBorder="1" applyAlignment="1">
      <alignment horizontal="right"/>
    </xf>
    <xf numFmtId="3" fontId="8" fillId="0" borderId="59" xfId="5" applyNumberFormat="1" applyFont="1" applyFill="1" applyBorder="1" applyAlignment="1">
      <alignment horizontal="right"/>
    </xf>
    <xf numFmtId="3" fontId="8" fillId="0" borderId="60" xfId="5" applyNumberFormat="1" applyFont="1" applyFill="1" applyBorder="1" applyAlignment="1">
      <alignment horizontal="right"/>
    </xf>
    <xf numFmtId="3" fontId="31" fillId="0" borderId="57" xfId="5" applyNumberFormat="1" applyFont="1" applyFill="1" applyBorder="1" applyAlignment="1">
      <alignment horizontal="right"/>
    </xf>
    <xf numFmtId="3" fontId="31" fillId="0" borderId="58" xfId="5" applyNumberFormat="1" applyFont="1" applyFill="1" applyBorder="1" applyAlignment="1">
      <alignment horizontal="right"/>
    </xf>
    <xf numFmtId="3" fontId="43" fillId="4" borderId="75" xfId="0" applyNumberFormat="1" applyFont="1" applyFill="1" applyBorder="1"/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15" fillId="0" borderId="45" xfId="5" applyFont="1" applyFill="1" applyBorder="1" applyAlignment="1">
      <alignment horizontal="left"/>
    </xf>
    <xf numFmtId="0" fontId="15" fillId="0" borderId="47" xfId="5" applyFont="1" applyFill="1" applyBorder="1" applyAlignment="1">
      <alignment horizontal="left"/>
    </xf>
    <xf numFmtId="0" fontId="15" fillId="0" borderId="10" xfId="5" applyFont="1" applyFill="1" applyBorder="1" applyAlignment="1">
      <alignment horizontal="left"/>
    </xf>
    <xf numFmtId="0" fontId="12" fillId="0" borderId="33" xfId="5" applyFont="1" applyFill="1" applyBorder="1" applyAlignment="1">
      <alignment horizontal="left"/>
    </xf>
    <xf numFmtId="3" fontId="15" fillId="4" borderId="45" xfId="25" applyNumberFormat="1" applyFont="1" applyFill="1" applyBorder="1" applyAlignment="1">
      <alignment horizontal="center"/>
    </xf>
    <xf numFmtId="3" fontId="15" fillId="4" borderId="10" xfId="25" applyNumberFormat="1" applyFont="1" applyFill="1" applyBorder="1" applyAlignment="1">
      <alignment horizontal="center"/>
    </xf>
    <xf numFmtId="0" fontId="12" fillId="2" borderId="41" xfId="5" applyFont="1" applyFill="1" applyBorder="1" applyAlignment="1"/>
    <xf numFmtId="0" fontId="12" fillId="2" borderId="42" xfId="5" applyFont="1" applyFill="1" applyBorder="1" applyAlignment="1"/>
    <xf numFmtId="0" fontId="12" fillId="2" borderId="13" xfId="5" applyFont="1" applyFill="1" applyBorder="1" applyAlignment="1"/>
    <xf numFmtId="3" fontId="12" fillId="2" borderId="41" xfId="25" applyNumberFormat="1" applyFont="1" applyFill="1" applyBorder="1" applyAlignment="1">
      <alignment horizontal="center"/>
    </xf>
    <xf numFmtId="3" fontId="12" fillId="2" borderId="13" xfId="25" applyNumberFormat="1" applyFont="1" applyFill="1" applyBorder="1" applyAlignment="1">
      <alignment horizontal="center"/>
    </xf>
    <xf numFmtId="3" fontId="15" fillId="12" borderId="45" xfId="25" applyNumberFormat="1" applyFont="1" applyFill="1" applyBorder="1" applyAlignment="1">
      <alignment horizontal="center"/>
    </xf>
    <xf numFmtId="3" fontId="15" fillId="12" borderId="10" xfId="25" applyNumberFormat="1" applyFont="1" applyFill="1" applyBorder="1" applyAlignment="1">
      <alignment horizontal="center"/>
    </xf>
    <xf numFmtId="3" fontId="15" fillId="0" borderId="45" xfId="3" applyNumberFormat="1" applyFont="1" applyFill="1" applyBorder="1" applyAlignment="1">
      <alignment horizontal="center"/>
    </xf>
    <xf numFmtId="3" fontId="15" fillId="0" borderId="10" xfId="3" applyNumberFormat="1" applyFont="1" applyFill="1" applyBorder="1" applyAlignment="1">
      <alignment horizontal="center"/>
    </xf>
    <xf numFmtId="3" fontId="12" fillId="2" borderId="41" xfId="3" applyNumberFormat="1" applyFont="1" applyFill="1" applyBorder="1" applyAlignment="1">
      <alignment horizontal="center"/>
    </xf>
    <xf numFmtId="3" fontId="12" fillId="2" borderId="13" xfId="3" applyNumberFormat="1" applyFont="1" applyFill="1" applyBorder="1" applyAlignment="1">
      <alignment horizontal="center"/>
    </xf>
    <xf numFmtId="3" fontId="15" fillId="0" borderId="45" xfId="25" applyNumberFormat="1" applyFont="1" applyFill="1" applyBorder="1" applyAlignment="1">
      <alignment horizontal="center"/>
    </xf>
    <xf numFmtId="3" fontId="15" fillId="0" borderId="66" xfId="25" applyNumberFormat="1" applyFont="1" applyFill="1" applyBorder="1" applyAlignment="1">
      <alignment horizontal="center"/>
    </xf>
    <xf numFmtId="3" fontId="15" fillId="12" borderId="43" xfId="25" applyNumberFormat="1" applyFont="1" applyFill="1" applyBorder="1" applyAlignment="1">
      <alignment horizontal="center"/>
    </xf>
    <xf numFmtId="3" fontId="15" fillId="12" borderId="7" xfId="25" applyNumberFormat="1" applyFont="1" applyFill="1" applyBorder="1" applyAlignment="1">
      <alignment horizontal="center"/>
    </xf>
    <xf numFmtId="3" fontId="15" fillId="4" borderId="43" xfId="25" applyNumberFormat="1" applyFont="1" applyFill="1" applyBorder="1" applyAlignment="1">
      <alignment horizontal="center"/>
    </xf>
    <xf numFmtId="3" fontId="15" fillId="4" borderId="7" xfId="25" applyNumberFormat="1" applyFont="1" applyFill="1" applyBorder="1" applyAlignment="1">
      <alignment horizontal="center"/>
    </xf>
    <xf numFmtId="3" fontId="15" fillId="0" borderId="43" xfId="3" applyNumberFormat="1" applyFont="1" applyFill="1" applyBorder="1" applyAlignment="1">
      <alignment horizontal="center"/>
    </xf>
    <xf numFmtId="3" fontId="15" fillId="0" borderId="7" xfId="3" applyNumberFormat="1" applyFont="1" applyFill="1" applyBorder="1" applyAlignment="1">
      <alignment horizontal="center"/>
    </xf>
    <xf numFmtId="3" fontId="16" fillId="2" borderId="41" xfId="25" applyNumberFormat="1" applyFont="1" applyFill="1" applyBorder="1" applyAlignment="1">
      <alignment horizontal="center"/>
    </xf>
    <xf numFmtId="3" fontId="16" fillId="2" borderId="13" xfId="25" applyNumberFormat="1" applyFont="1" applyFill="1" applyBorder="1" applyAlignment="1">
      <alignment horizontal="center"/>
    </xf>
    <xf numFmtId="3" fontId="16" fillId="0" borderId="33" xfId="25" applyNumberFormat="1" applyFont="1" applyFill="1" applyBorder="1" applyAlignment="1">
      <alignment horizontal="center"/>
    </xf>
    <xf numFmtId="0" fontId="12" fillId="9" borderId="2" xfId="53" applyFont="1" applyFill="1" applyBorder="1" applyAlignment="1">
      <alignment horizontal="center" vertical="center" wrapText="1"/>
    </xf>
    <xf numFmtId="0" fontId="12" fillId="9" borderId="4" xfId="53" applyFont="1" applyFill="1" applyBorder="1" applyAlignment="1">
      <alignment horizontal="center" vertical="center" wrapText="1"/>
    </xf>
    <xf numFmtId="3" fontId="15" fillId="0" borderId="43" xfId="25" applyNumberFormat="1" applyFont="1" applyFill="1" applyBorder="1" applyAlignment="1">
      <alignment horizontal="center"/>
    </xf>
    <xf numFmtId="3" fontId="15" fillId="0" borderId="52" xfId="25" applyNumberFormat="1" applyFont="1" applyFill="1" applyBorder="1" applyAlignment="1">
      <alignment horizontal="center"/>
    </xf>
    <xf numFmtId="3" fontId="8" fillId="4" borderId="45" xfId="25" applyNumberFormat="1" applyFont="1" applyFill="1" applyBorder="1" applyAlignment="1">
      <alignment horizontal="center"/>
    </xf>
    <xf numFmtId="3" fontId="8" fillId="4" borderId="10" xfId="25" applyNumberFormat="1" applyFont="1" applyFill="1" applyBorder="1" applyAlignment="1">
      <alignment horizontal="center"/>
    </xf>
    <xf numFmtId="3" fontId="8" fillId="12" borderId="45" xfId="25" applyNumberFormat="1" applyFont="1" applyFill="1" applyBorder="1" applyAlignment="1">
      <alignment horizontal="center"/>
    </xf>
    <xf numFmtId="3" fontId="8" fillId="12" borderId="10" xfId="25" applyNumberFormat="1" applyFont="1" applyFill="1" applyBorder="1" applyAlignment="1">
      <alignment horizontal="center"/>
    </xf>
    <xf numFmtId="3" fontId="8" fillId="0" borderId="45" xfId="0" applyNumberFormat="1" applyFont="1" applyFill="1" applyBorder="1" applyAlignment="1">
      <alignment horizontal="center"/>
    </xf>
    <xf numFmtId="3" fontId="8" fillId="0" borderId="10" xfId="0" applyNumberFormat="1" applyFont="1" applyFill="1" applyBorder="1" applyAlignment="1">
      <alignment horizontal="center"/>
    </xf>
    <xf numFmtId="3" fontId="8" fillId="0" borderId="45" xfId="25" applyNumberFormat="1" applyFont="1" applyFill="1" applyBorder="1" applyAlignment="1">
      <alignment horizontal="center"/>
    </xf>
    <xf numFmtId="3" fontId="8" fillId="0" borderId="66" xfId="25" applyNumberFormat="1" applyFont="1" applyFill="1" applyBorder="1" applyAlignment="1">
      <alignment horizontal="center"/>
    </xf>
    <xf numFmtId="3" fontId="8" fillId="4" borderId="44" xfId="25" applyNumberFormat="1" applyFont="1" applyFill="1" applyBorder="1" applyAlignment="1">
      <alignment horizontal="center"/>
    </xf>
    <xf numFmtId="3" fontId="8" fillId="4" borderId="26" xfId="25" applyNumberFormat="1" applyFont="1" applyFill="1" applyBorder="1" applyAlignment="1">
      <alignment horizontal="center"/>
    </xf>
    <xf numFmtId="3" fontId="8" fillId="12" borderId="43" xfId="25" applyNumberFormat="1" applyFont="1" applyFill="1" applyBorder="1" applyAlignment="1">
      <alignment horizontal="center"/>
    </xf>
    <xf numFmtId="3" fontId="8" fillId="12" borderId="7" xfId="25" applyNumberFormat="1" applyFont="1" applyFill="1" applyBorder="1" applyAlignment="1">
      <alignment horizontal="center"/>
    </xf>
    <xf numFmtId="3" fontId="8" fillId="4" borderId="43" xfId="25" applyNumberFormat="1" applyFont="1" applyFill="1" applyBorder="1" applyAlignment="1">
      <alignment horizontal="center"/>
    </xf>
    <xf numFmtId="3" fontId="8" fillId="4" borderId="7" xfId="25" applyNumberFormat="1" applyFont="1" applyFill="1" applyBorder="1" applyAlignment="1">
      <alignment horizontal="center"/>
    </xf>
    <xf numFmtId="3" fontId="8" fillId="0" borderId="43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3" fontId="8" fillId="0" borderId="44" xfId="0" applyNumberFormat="1" applyFont="1" applyFill="1" applyBorder="1" applyAlignment="1">
      <alignment horizontal="center"/>
    </xf>
    <xf numFmtId="3" fontId="8" fillId="0" borderId="26" xfId="0" applyNumberFormat="1" applyFont="1" applyFill="1" applyBorder="1" applyAlignment="1">
      <alignment horizontal="center"/>
    </xf>
    <xf numFmtId="3" fontId="8" fillId="0" borderId="43" xfId="25" applyNumberFormat="1" applyFont="1" applyFill="1" applyBorder="1" applyAlignment="1">
      <alignment horizontal="center"/>
    </xf>
    <xf numFmtId="3" fontId="8" fillId="0" borderId="52" xfId="25" applyNumberFormat="1" applyFont="1" applyFill="1" applyBorder="1" applyAlignment="1">
      <alignment horizontal="center"/>
    </xf>
    <xf numFmtId="3" fontId="8" fillId="0" borderId="44" xfId="25" applyNumberFormat="1" applyFont="1" applyFill="1" applyBorder="1" applyAlignment="1">
      <alignment horizontal="center"/>
    </xf>
    <xf numFmtId="3" fontId="8" fillId="0" borderId="26" xfId="25" applyNumberFormat="1" applyFont="1" applyFill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12" fillId="9" borderId="32" xfId="5" applyFont="1" applyFill="1" applyBorder="1" applyAlignment="1">
      <alignment horizontal="center" vertical="center" wrapText="1"/>
    </xf>
    <xf numFmtId="0" fontId="12" fillId="9" borderId="33" xfId="5" applyFont="1" applyFill="1" applyBorder="1" applyAlignment="1">
      <alignment horizontal="center" vertical="center" wrapText="1"/>
    </xf>
    <xf numFmtId="0" fontId="12" fillId="9" borderId="20" xfId="5" applyFont="1" applyFill="1" applyBorder="1" applyAlignment="1">
      <alignment horizontal="center" vertical="center" wrapText="1"/>
    </xf>
    <xf numFmtId="0" fontId="12" fillId="9" borderId="36" xfId="5" applyFont="1" applyFill="1" applyBorder="1" applyAlignment="1">
      <alignment horizontal="center" vertical="center" wrapText="1"/>
    </xf>
    <xf numFmtId="0" fontId="12" fillId="9" borderId="1" xfId="5" applyFont="1" applyFill="1" applyBorder="1" applyAlignment="1">
      <alignment horizontal="center" vertical="center" wrapText="1"/>
    </xf>
    <xf numFmtId="0" fontId="12" fillId="9" borderId="37" xfId="5" applyFont="1" applyFill="1" applyBorder="1" applyAlignment="1">
      <alignment horizontal="center" vertical="center" wrapText="1"/>
    </xf>
    <xf numFmtId="0" fontId="17" fillId="9" borderId="18" xfId="25" applyFont="1" applyFill="1" applyBorder="1" applyAlignment="1">
      <alignment horizontal="center" vertical="center" wrapText="1"/>
    </xf>
    <xf numFmtId="0" fontId="17" fillId="9" borderId="19" xfId="25" applyFont="1" applyFill="1" applyBorder="1" applyAlignment="1">
      <alignment horizontal="center" vertical="center" wrapText="1"/>
    </xf>
    <xf numFmtId="0" fontId="12" fillId="9" borderId="53" xfId="53" applyFont="1" applyFill="1" applyBorder="1" applyAlignment="1">
      <alignment horizontal="center" vertical="center" wrapText="1"/>
    </xf>
    <xf numFmtId="3" fontId="16" fillId="2" borderId="41" xfId="0" applyNumberFormat="1" applyFont="1" applyFill="1" applyBorder="1" applyAlignment="1">
      <alignment horizontal="center"/>
    </xf>
    <xf numFmtId="3" fontId="16" fillId="2" borderId="13" xfId="0" applyNumberFormat="1" applyFont="1" applyFill="1" applyBorder="1" applyAlignment="1">
      <alignment horizontal="center"/>
    </xf>
    <xf numFmtId="0" fontId="12" fillId="9" borderId="2" xfId="5" applyFont="1" applyFill="1" applyBorder="1" applyAlignment="1">
      <alignment horizontal="left" vertical="center" indent="1"/>
    </xf>
    <xf numFmtId="0" fontId="12" fillId="9" borderId="3" xfId="5" applyFont="1" applyFill="1" applyBorder="1" applyAlignment="1">
      <alignment horizontal="left" vertical="center" indent="1"/>
    </xf>
    <xf numFmtId="0" fontId="12" fillId="9" borderId="4" xfId="5" applyFont="1" applyFill="1" applyBorder="1" applyAlignment="1">
      <alignment horizontal="left" vertical="center" indent="1"/>
    </xf>
    <xf numFmtId="0" fontId="12" fillId="2" borderId="41" xfId="5" applyFont="1" applyFill="1" applyBorder="1" applyAlignment="1">
      <alignment horizontal="left" indent="2"/>
    </xf>
    <xf numFmtId="0" fontId="12" fillId="2" borderId="42" xfId="5" applyFont="1" applyFill="1" applyBorder="1" applyAlignment="1">
      <alignment horizontal="left" indent="2"/>
    </xf>
    <xf numFmtId="0" fontId="12" fillId="2" borderId="13" xfId="5" applyFont="1" applyFill="1" applyBorder="1" applyAlignment="1">
      <alignment horizontal="left" indent="2"/>
    </xf>
    <xf numFmtId="0" fontId="12" fillId="6" borderId="41" xfId="5" applyFont="1" applyFill="1" applyBorder="1" applyAlignment="1">
      <alignment horizontal="left" indent="1"/>
    </xf>
    <xf numFmtId="0" fontId="17" fillId="6" borderId="42" xfId="25" applyFont="1" applyFill="1" applyBorder="1" applyAlignment="1">
      <alignment horizontal="left" indent="1"/>
    </xf>
    <xf numFmtId="0" fontId="15" fillId="0" borderId="13" xfId="25" applyFont="1" applyBorder="1" applyAlignment="1">
      <alignment horizontal="left" indent="1"/>
    </xf>
    <xf numFmtId="0" fontId="15" fillId="0" borderId="43" xfId="5" applyFont="1" applyFill="1" applyBorder="1" applyAlignment="1">
      <alignment horizontal="left"/>
    </xf>
    <xf numFmtId="0" fontId="15" fillId="0" borderId="46" xfId="5" applyFont="1" applyFill="1" applyBorder="1" applyAlignment="1">
      <alignment horizontal="left"/>
    </xf>
    <xf numFmtId="0" fontId="15" fillId="0" borderId="7" xfId="5" applyFont="1" applyFill="1" applyBorder="1" applyAlignment="1">
      <alignment horizontal="left"/>
    </xf>
    <xf numFmtId="3" fontId="8" fillId="12" borderId="44" xfId="25" applyNumberFormat="1" applyFont="1" applyFill="1" applyBorder="1" applyAlignment="1">
      <alignment horizontal="center"/>
    </xf>
    <xf numFmtId="3" fontId="8" fillId="12" borderId="26" xfId="25" applyNumberFormat="1" applyFont="1" applyFill="1" applyBorder="1" applyAlignment="1">
      <alignment horizontal="center"/>
    </xf>
    <xf numFmtId="0" fontId="8" fillId="0" borderId="1" xfId="25" applyFont="1" applyFill="1" applyBorder="1" applyAlignment="1">
      <alignment horizontal="left" vertical="center" wrapText="1"/>
    </xf>
    <xf numFmtId="0" fontId="4" fillId="0" borderId="0" xfId="25" applyFont="1" applyFill="1" applyBorder="1" applyAlignment="1">
      <alignment horizontal="center" vertical="center"/>
    </xf>
    <xf numFmtId="0" fontId="11" fillId="0" borderId="5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4" fillId="0" borderId="0" xfId="4" applyFont="1" applyFill="1" applyBorder="1" applyAlignment="1">
      <alignment horizontal="center"/>
    </xf>
    <xf numFmtId="0" fontId="35" fillId="0" borderId="0" xfId="4" applyFont="1" applyFill="1" applyBorder="1" applyAlignment="1">
      <alignment horizontal="center"/>
    </xf>
    <xf numFmtId="0" fontId="9" fillId="6" borderId="32" xfId="4" applyFont="1" applyFill="1" applyBorder="1" applyAlignment="1">
      <alignment horizontal="center" vertical="center" wrapText="1"/>
    </xf>
    <xf numFmtId="0" fontId="2" fillId="0" borderId="20" xfId="4" applyBorder="1" applyAlignment="1">
      <alignment horizontal="center" vertical="center" wrapText="1"/>
    </xf>
  </cellXfs>
  <cellStyles count="80">
    <cellStyle name="Normálna" xfId="0" builtinId="0"/>
    <cellStyle name="Normálna 10" xfId="6" xr:uid="{00000000-0005-0000-0000-000002000000}"/>
    <cellStyle name="Normálna 10 2" xfId="7" xr:uid="{00000000-0005-0000-0000-000003000000}"/>
    <cellStyle name="Normálna 10 2 2" xfId="8" xr:uid="{00000000-0005-0000-0000-000004000000}"/>
    <cellStyle name="Normálna 10 2 2 2" xfId="9" xr:uid="{00000000-0005-0000-0000-000005000000}"/>
    <cellStyle name="Normálna 10 2 2_PRÍJMY 2020-22rozpis" xfId="10" xr:uid="{00000000-0005-0000-0000-000006000000}"/>
    <cellStyle name="Normálna 10 2 3" xfId="11" xr:uid="{00000000-0005-0000-0000-000007000000}"/>
    <cellStyle name="Normálna 10 2 3 2" xfId="12" xr:uid="{00000000-0005-0000-0000-000008000000}"/>
    <cellStyle name="Normálna 10 2 3 2 2" xfId="13" xr:uid="{00000000-0005-0000-0000-000009000000}"/>
    <cellStyle name="Normálna 10 2 3 2 3" xfId="14" xr:uid="{00000000-0005-0000-0000-00000A000000}"/>
    <cellStyle name="Normálna 10 2 3 2_PRÍJMY 2020-22rozpis" xfId="15" xr:uid="{00000000-0005-0000-0000-00000B000000}"/>
    <cellStyle name="Normálna 10 2 3 3" xfId="16" xr:uid="{00000000-0005-0000-0000-00000C000000}"/>
    <cellStyle name="Normálna 10 2 3_PRÍJMY 2020-22rozpis" xfId="17" xr:uid="{00000000-0005-0000-0000-00000D000000}"/>
    <cellStyle name="Normálna 10 2 4" xfId="18" xr:uid="{00000000-0005-0000-0000-00000E000000}"/>
    <cellStyle name="Normálna 10 2_PRÍJMY 2020-22rozpis" xfId="19" xr:uid="{00000000-0005-0000-0000-00000F000000}"/>
    <cellStyle name="Normálna 10 3" xfId="20" xr:uid="{00000000-0005-0000-0000-000010000000}"/>
    <cellStyle name="Normálna 10_PRÍJMY 2020-22rozpis" xfId="21" xr:uid="{00000000-0005-0000-0000-000011000000}"/>
    <cellStyle name="Normálna 11" xfId="22" xr:uid="{00000000-0005-0000-0000-000012000000}"/>
    <cellStyle name="Normálna 11 2" xfId="23" xr:uid="{00000000-0005-0000-0000-000013000000}"/>
    <cellStyle name="Normálna 11 3" xfId="78" xr:uid="{2019492D-5E90-406E-99B8-0E4E7E8870D9}"/>
    <cellStyle name="Normálna 11_PRÍJMY 2020-22rozpis" xfId="24" xr:uid="{00000000-0005-0000-0000-000014000000}"/>
    <cellStyle name="Normálna 12" xfId="25" xr:uid="{00000000-0005-0000-0000-000015000000}"/>
    <cellStyle name="Normálna 12 2" xfId="26" xr:uid="{00000000-0005-0000-0000-000016000000}"/>
    <cellStyle name="Normálna 12_PRÍJMY 2020-22rozpis" xfId="27" xr:uid="{00000000-0005-0000-0000-000017000000}"/>
    <cellStyle name="Normálna 13" xfId="28" xr:uid="{00000000-0005-0000-0000-000018000000}"/>
    <cellStyle name="Normálna 13 2" xfId="29" xr:uid="{00000000-0005-0000-0000-000019000000}"/>
    <cellStyle name="Normálna 13_PRÍJMY 2020-22rozpis" xfId="30" xr:uid="{00000000-0005-0000-0000-00001A000000}"/>
    <cellStyle name="Normálna 14" xfId="31" xr:uid="{00000000-0005-0000-0000-00001B000000}"/>
    <cellStyle name="Normálna 15" xfId="32" xr:uid="{00000000-0005-0000-0000-00001C000000}"/>
    <cellStyle name="Normálna 16" xfId="67" xr:uid="{00000000-0005-0000-0000-00001D000000}"/>
    <cellStyle name="Normálna 16 2" xfId="76" xr:uid="{00000000-0005-0000-0000-00001E000000}"/>
    <cellStyle name="Normálna 17" xfId="70" xr:uid="{00000000-0005-0000-0000-00001F000000}"/>
    <cellStyle name="Normálna 18" xfId="71" xr:uid="{00000000-0005-0000-0000-000020000000}"/>
    <cellStyle name="Normálna 19" xfId="72" xr:uid="{00000000-0005-0000-0000-000021000000}"/>
    <cellStyle name="Normálna 2" xfId="1" xr:uid="{00000000-0005-0000-0000-000022000000}"/>
    <cellStyle name="Normálna 2 2" xfId="3" xr:uid="{00000000-0005-0000-0000-000023000000}"/>
    <cellStyle name="Normálna 20" xfId="73" xr:uid="{00000000-0005-0000-0000-000024000000}"/>
    <cellStyle name="Normálna 21" xfId="74" xr:uid="{00000000-0005-0000-0000-000025000000}"/>
    <cellStyle name="Normálna 22" xfId="69" xr:uid="{00000000-0005-0000-0000-000026000000}"/>
    <cellStyle name="Normálna 23" xfId="77" xr:uid="{00000000-0005-0000-0000-000027000000}"/>
    <cellStyle name="Normálna 3" xfId="33" xr:uid="{00000000-0005-0000-0000-000028000000}"/>
    <cellStyle name="Normálna 3 2" xfId="34" xr:uid="{00000000-0005-0000-0000-000029000000}"/>
    <cellStyle name="Normálna 3 2 2" xfId="4" xr:uid="{00000000-0005-0000-0000-00002A000000}"/>
    <cellStyle name="Normálna 4" xfId="35" xr:uid="{00000000-0005-0000-0000-00002B000000}"/>
    <cellStyle name="Normálna 5" xfId="36" xr:uid="{00000000-0005-0000-0000-00002C000000}"/>
    <cellStyle name="Normálna 6" xfId="37" xr:uid="{00000000-0005-0000-0000-00002D000000}"/>
    <cellStyle name="Normálna 6 2" xfId="38" xr:uid="{00000000-0005-0000-0000-00002E000000}"/>
    <cellStyle name="Normálna 6 2 2" xfId="39" xr:uid="{00000000-0005-0000-0000-00002F000000}"/>
    <cellStyle name="Normálna 6 2_PRÍJMY 2020-22rozpis" xfId="40" xr:uid="{00000000-0005-0000-0000-000030000000}"/>
    <cellStyle name="Normálna 6 3" xfId="41" xr:uid="{00000000-0005-0000-0000-000031000000}"/>
    <cellStyle name="Normálna 6_PRÍJMY 2020-22rozpis" xfId="42" xr:uid="{00000000-0005-0000-0000-000032000000}"/>
    <cellStyle name="Normálna 7" xfId="43" xr:uid="{00000000-0005-0000-0000-000033000000}"/>
    <cellStyle name="Normálna 7 2" xfId="44" xr:uid="{00000000-0005-0000-0000-000034000000}"/>
    <cellStyle name="Normálna 7_PRÍJMY 2020-22rozpis" xfId="45" xr:uid="{00000000-0005-0000-0000-000035000000}"/>
    <cellStyle name="Normálna 8" xfId="46" xr:uid="{00000000-0005-0000-0000-000036000000}"/>
    <cellStyle name="Normálna 8 2" xfId="47" xr:uid="{00000000-0005-0000-0000-000037000000}"/>
    <cellStyle name="Normálna 8_PRÍJMY 2020-22rozpis" xfId="48" xr:uid="{00000000-0005-0000-0000-000038000000}"/>
    <cellStyle name="Normálna 9" xfId="49" xr:uid="{00000000-0005-0000-0000-000039000000}"/>
    <cellStyle name="Normálna 9 2" xfId="50" xr:uid="{00000000-0005-0000-0000-00003A000000}"/>
    <cellStyle name="Normálna 9_PRÍJMY 2020-22rozpis" xfId="51" xr:uid="{00000000-0005-0000-0000-00003B000000}"/>
    <cellStyle name="normálne 2" xfId="52" xr:uid="{00000000-0005-0000-0000-00003C000000}"/>
    <cellStyle name="normálne 2 2" xfId="79" xr:uid="{02D7D8BA-D505-423B-9170-FDD72E032B3C}"/>
    <cellStyle name="normálne_dane pre rozpocet 2006-2008_JUN2005_final" xfId="68" xr:uid="{00000000-0005-0000-0000-00003D000000}"/>
    <cellStyle name="normální_List1" xfId="75" xr:uid="{00000000-0005-0000-0000-00003E000000}"/>
    <cellStyle name="normální_Rozdel prvkov" xfId="5" xr:uid="{00000000-0005-0000-0000-00003F000000}"/>
    <cellStyle name="normální_Rozdel prvkov 2 2" xfId="53" xr:uid="{00000000-0005-0000-0000-000040000000}"/>
    <cellStyle name="normální_úprava sept2010MZz 2 2" xfId="2" xr:uid="{00000000-0005-0000-0000-000041000000}"/>
    <cellStyle name="Percentá 2" xfId="54" xr:uid="{00000000-0005-0000-0000-000042000000}"/>
    <cellStyle name="Percentá 2 2" xfId="55" xr:uid="{00000000-0005-0000-0000-000043000000}"/>
    <cellStyle name="Percentá 2 3" xfId="56" xr:uid="{00000000-0005-0000-0000-000044000000}"/>
    <cellStyle name="Percentá 2 4" xfId="57" xr:uid="{00000000-0005-0000-0000-000045000000}"/>
    <cellStyle name="Percentá 2 4 2" xfId="58" xr:uid="{00000000-0005-0000-0000-000046000000}"/>
    <cellStyle name="Percentá 2 5" xfId="59" xr:uid="{00000000-0005-0000-0000-000047000000}"/>
    <cellStyle name="Percentá 2 6" xfId="60" xr:uid="{00000000-0005-0000-0000-000048000000}"/>
    <cellStyle name="Poznámka 2" xfId="61" xr:uid="{00000000-0005-0000-0000-000049000000}"/>
    <cellStyle name="Poznámka 2 2" xfId="62" xr:uid="{00000000-0005-0000-0000-00004A000000}"/>
    <cellStyle name="Poznámka 3" xfId="63" xr:uid="{00000000-0005-0000-0000-00004B000000}"/>
    <cellStyle name="Poznámka 4" xfId="64" xr:uid="{00000000-0005-0000-0000-00004C000000}"/>
    <cellStyle name="Poznámka 4 2" xfId="65" xr:uid="{00000000-0005-0000-0000-00004D000000}"/>
    <cellStyle name="Poznámka 5" xfId="66" xr:uid="{00000000-0005-0000-0000-00004E000000}"/>
  </cellStyles>
  <dxfs count="0"/>
  <tableStyles count="0" defaultTableStyle="TableStyleMedium2" defaultPivotStyle="PivotStyleLight16"/>
  <colors>
    <mruColors>
      <color rgb="FF00FF00"/>
      <color rgb="FFFFFF99"/>
      <color rgb="FFFFFFCC"/>
      <color rgb="FFCCFFFF"/>
      <color rgb="FFCCFFCC"/>
      <color rgb="FF99FF99"/>
      <color rgb="FFFFCC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nska/Desktop/Rozpo&#269;et/Rozpo&#269;et%202021/2021%20Rozpocet%20V1%20-%20prv&#225;%20verzia%20-%20zo%20str&#225;nky%20Ministerst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20-21"/>
      <sheetName val="data_21-22"/>
      <sheetName val="data_spolu"/>
      <sheetName val="DATA_poradne"/>
      <sheetName val="DATA_Stravovanie"/>
      <sheetName val="Rozpocet2021"/>
      <sheetName val="KKŠ 20_21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47">
          <cell r="H47">
            <v>0</v>
          </cell>
        </row>
        <row r="48">
          <cell r="H48">
            <v>0.60399999999999998</v>
          </cell>
        </row>
        <row r="49">
          <cell r="H49">
            <v>-0.217</v>
          </cell>
        </row>
        <row r="50">
          <cell r="H50">
            <v>0</v>
          </cell>
        </row>
        <row r="51">
          <cell r="H51">
            <v>0.57499999999999996</v>
          </cell>
        </row>
        <row r="52">
          <cell r="H52">
            <v>-0.20799999999999999</v>
          </cell>
        </row>
      </sheetData>
      <sheetData sheetId="1"/>
      <sheetData sheetId="2">
        <row r="2">
          <cell r="A2" t="str">
            <v>SZSKBA31746616</v>
          </cell>
        </row>
      </sheetData>
      <sheetData sheetId="3">
        <row r="2">
          <cell r="A2" t="str">
            <v>SZSKBA31746616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71"/>
  <sheetViews>
    <sheetView topLeftCell="A34" zoomScale="80" zoomScaleNormal="80" zoomScaleSheetLayoutView="70" workbookViewId="0">
      <selection activeCell="P65" sqref="P65"/>
    </sheetView>
  </sheetViews>
  <sheetFormatPr defaultColWidth="9.140625" defaultRowHeight="12.75" x14ac:dyDescent="0.2"/>
  <cols>
    <col min="1" max="1" width="1.85546875" style="1" customWidth="1"/>
    <col min="2" max="2" width="60.140625" style="1" customWidth="1"/>
    <col min="3" max="9" width="13.5703125" style="1" customWidth="1"/>
    <col min="10" max="16384" width="9.140625" style="1"/>
  </cols>
  <sheetData>
    <row r="1" spans="2:9" ht="22.15" customHeight="1" x14ac:dyDescent="0.2">
      <c r="B1" s="514" t="s">
        <v>203</v>
      </c>
      <c r="C1" s="514"/>
      <c r="D1" s="514"/>
      <c r="E1" s="514"/>
      <c r="F1" s="514"/>
      <c r="G1" s="514"/>
      <c r="H1" s="514"/>
      <c r="I1" s="514"/>
    </row>
    <row r="2" spans="2:9" ht="22.15" customHeight="1" x14ac:dyDescent="0.2">
      <c r="B2" s="515" t="s">
        <v>244</v>
      </c>
      <c r="C2" s="515"/>
      <c r="D2" s="515"/>
      <c r="E2" s="515"/>
      <c r="F2" s="515"/>
      <c r="G2" s="515"/>
      <c r="H2" s="515"/>
      <c r="I2" s="515"/>
    </row>
    <row r="3" spans="2:9" ht="30" customHeight="1" thickBot="1" x14ac:dyDescent="0.25">
      <c r="B3" s="516"/>
      <c r="C3" s="516"/>
      <c r="D3" s="516"/>
      <c r="E3" s="516"/>
      <c r="F3" s="470"/>
      <c r="G3" s="261"/>
      <c r="H3" s="261"/>
      <c r="I3" s="264" t="s">
        <v>223</v>
      </c>
    </row>
    <row r="4" spans="2:9" ht="42" customHeight="1" thickBot="1" x14ac:dyDescent="0.25">
      <c r="B4" s="2" t="s">
        <v>0</v>
      </c>
      <c r="C4" s="205" t="s">
        <v>228</v>
      </c>
      <c r="D4" s="205" t="s">
        <v>240</v>
      </c>
      <c r="E4" s="134" t="s">
        <v>245</v>
      </c>
      <c r="F4" s="134" t="s">
        <v>243</v>
      </c>
      <c r="G4" s="134" t="s">
        <v>241</v>
      </c>
      <c r="H4" s="134" t="s">
        <v>230</v>
      </c>
      <c r="I4" s="134" t="s">
        <v>242</v>
      </c>
    </row>
    <row r="5" spans="2:9" ht="24" customHeight="1" x14ac:dyDescent="0.2">
      <c r="B5" s="3" t="s">
        <v>1</v>
      </c>
      <c r="C5" s="274">
        <f>SUM(C6+C17+C29+C50)</f>
        <v>53623391</v>
      </c>
      <c r="D5" s="274">
        <f>SUM(D6+D17+D29+D50)</f>
        <v>58891560</v>
      </c>
      <c r="E5" s="274">
        <f t="shared" ref="E5:F5" si="0">SUM(E6+E17+E29+E50)</f>
        <v>53584317</v>
      </c>
      <c r="F5" s="274">
        <f t="shared" si="0"/>
        <v>66904207</v>
      </c>
      <c r="G5" s="274">
        <f t="shared" ref="G5" si="1">SUM(G6+G17+G29+G50)</f>
        <v>61839274</v>
      </c>
      <c r="H5" s="274">
        <f t="shared" ref="H5:I5" si="2">SUM(H6+H17+H29+H50)</f>
        <v>63321600</v>
      </c>
      <c r="I5" s="274">
        <f t="shared" si="2"/>
        <v>65590698</v>
      </c>
    </row>
    <row r="6" spans="2:9" ht="19.899999999999999" customHeight="1" x14ac:dyDescent="0.2">
      <c r="B6" s="4" t="s">
        <v>233</v>
      </c>
      <c r="C6" s="220">
        <f t="shared" ref="C6" si="3">SUM(C8+C9+C11+C12+C13+C14+C15+C16)</f>
        <v>29286086</v>
      </c>
      <c r="D6" s="220">
        <f t="shared" ref="D6" si="4">SUM(D8+D9+D11+D12+D13+D14+D15+D16)</f>
        <v>31920756</v>
      </c>
      <c r="E6" s="276">
        <f t="shared" ref="E6:F6" si="5">SUM(E8+E9+E11+E12+E13+E14+E15+E16)</f>
        <v>31434753</v>
      </c>
      <c r="F6" s="460">
        <f t="shared" si="5"/>
        <v>32934753</v>
      </c>
      <c r="G6" s="285">
        <f t="shared" ref="G6" si="6">SUM(G8+G9+G11+G12+G13+G14+G15+G16)</f>
        <v>35725253</v>
      </c>
      <c r="H6" s="285">
        <f t="shared" ref="H6:I6" si="7">SUM(H8+H9+H11+H12+H13+H14+H15+H16)</f>
        <v>36775753</v>
      </c>
      <c r="I6" s="285">
        <f t="shared" si="7"/>
        <v>39115553</v>
      </c>
    </row>
    <row r="7" spans="2:9" ht="16.149999999999999" customHeight="1" x14ac:dyDescent="0.2">
      <c r="B7" s="5" t="s">
        <v>2</v>
      </c>
      <c r="C7" s="221"/>
      <c r="D7" s="221"/>
      <c r="E7" s="277"/>
      <c r="F7" s="461"/>
      <c r="G7" s="286"/>
      <c r="H7" s="286"/>
      <c r="I7" s="286"/>
    </row>
    <row r="8" spans="2:9" ht="16.149999999999999" customHeight="1" x14ac:dyDescent="0.2">
      <c r="B8" s="5" t="s">
        <v>3</v>
      </c>
      <c r="C8" s="221">
        <v>148616</v>
      </c>
      <c r="D8" s="221">
        <v>152530</v>
      </c>
      <c r="E8" s="277">
        <v>150000</v>
      </c>
      <c r="F8" s="461">
        <v>150000</v>
      </c>
      <c r="G8" s="286">
        <v>160000</v>
      </c>
      <c r="H8" s="286">
        <v>160000</v>
      </c>
      <c r="I8" s="286">
        <v>160000</v>
      </c>
    </row>
    <row r="9" spans="2:9" ht="16.149999999999999" customHeight="1" x14ac:dyDescent="0.2">
      <c r="B9" s="5" t="s">
        <v>4</v>
      </c>
      <c r="C9" s="221">
        <v>537330</v>
      </c>
      <c r="D9" s="221">
        <v>401718</v>
      </c>
      <c r="E9" s="277">
        <v>390000</v>
      </c>
      <c r="F9" s="461">
        <v>390000</v>
      </c>
      <c r="G9" s="286">
        <v>370000</v>
      </c>
      <c r="H9" s="286">
        <v>270000</v>
      </c>
      <c r="I9" s="286">
        <v>170000</v>
      </c>
    </row>
    <row r="10" spans="2:9" ht="16.149999999999999" customHeight="1" x14ac:dyDescent="0.2">
      <c r="B10" s="5" t="s">
        <v>5</v>
      </c>
      <c r="C10" s="221">
        <v>514059</v>
      </c>
      <c r="D10" s="221">
        <v>385354</v>
      </c>
      <c r="E10" s="277">
        <v>370000</v>
      </c>
      <c r="F10" s="461">
        <v>370000</v>
      </c>
      <c r="G10" s="286">
        <v>350000</v>
      </c>
      <c r="H10" s="286">
        <v>250000</v>
      </c>
      <c r="I10" s="286">
        <v>150000</v>
      </c>
    </row>
    <row r="11" spans="2:9" ht="16.149999999999999" customHeight="1" x14ac:dyDescent="0.2">
      <c r="B11" s="5" t="s">
        <v>6</v>
      </c>
      <c r="C11" s="221">
        <v>1281</v>
      </c>
      <c r="D11" s="221">
        <v>1793</v>
      </c>
      <c r="E11" s="277">
        <v>1500</v>
      </c>
      <c r="F11" s="461">
        <v>1500</v>
      </c>
      <c r="G11" s="286">
        <v>1500</v>
      </c>
      <c r="H11" s="286">
        <v>1500</v>
      </c>
      <c r="I11" s="286">
        <v>1500</v>
      </c>
    </row>
    <row r="12" spans="2:9" ht="16.149999999999999" customHeight="1" x14ac:dyDescent="0.2">
      <c r="B12" s="5" t="s">
        <v>7</v>
      </c>
      <c r="C12" s="221">
        <v>7053</v>
      </c>
      <c r="D12" s="221">
        <v>8323</v>
      </c>
      <c r="E12" s="277">
        <v>8500</v>
      </c>
      <c r="F12" s="461">
        <v>8500</v>
      </c>
      <c r="G12" s="286">
        <v>9000</v>
      </c>
      <c r="H12" s="286">
        <v>9500</v>
      </c>
      <c r="I12" s="286">
        <v>10000</v>
      </c>
    </row>
    <row r="13" spans="2:9" ht="16.149999999999999" customHeight="1" x14ac:dyDescent="0.2">
      <c r="B13" s="5" t="s">
        <v>8</v>
      </c>
      <c r="C13" s="221">
        <v>19678286</v>
      </c>
      <c r="D13" s="221">
        <v>21971491</v>
      </c>
      <c r="E13" s="277">
        <v>22700000</v>
      </c>
      <c r="F13" s="461">
        <v>24000000</v>
      </c>
      <c r="G13" s="286">
        <v>25000000</v>
      </c>
      <c r="H13" s="286">
        <v>25950000</v>
      </c>
      <c r="I13" s="286">
        <v>28389300.000000004</v>
      </c>
    </row>
    <row r="14" spans="2:9" ht="16.149999999999999" customHeight="1" x14ac:dyDescent="0.2">
      <c r="B14" s="5" t="s">
        <v>9</v>
      </c>
      <c r="C14" s="221">
        <v>7449660</v>
      </c>
      <c r="D14" s="221">
        <v>7452616</v>
      </c>
      <c r="E14" s="277">
        <v>7500000</v>
      </c>
      <c r="F14" s="461">
        <v>7700000</v>
      </c>
      <c r="G14" s="286">
        <v>9500000</v>
      </c>
      <c r="H14" s="286">
        <v>9700000</v>
      </c>
      <c r="I14" s="286">
        <v>9700000</v>
      </c>
    </row>
    <row r="15" spans="2:9" ht="16.149999999999999" customHeight="1" x14ac:dyDescent="0.2">
      <c r="B15" s="5" t="s">
        <v>10</v>
      </c>
      <c r="C15" s="221">
        <v>711685</v>
      </c>
      <c r="D15" s="221">
        <v>685749</v>
      </c>
      <c r="E15" s="277">
        <v>684753</v>
      </c>
      <c r="F15" s="461">
        <v>684753</v>
      </c>
      <c r="G15" s="286">
        <v>684753</v>
      </c>
      <c r="H15" s="286">
        <v>684753</v>
      </c>
      <c r="I15" s="286">
        <v>684753</v>
      </c>
    </row>
    <row r="16" spans="2:9" ht="16.149999999999999" customHeight="1" x14ac:dyDescent="0.2">
      <c r="B16" s="120" t="s">
        <v>189</v>
      </c>
      <c r="C16" s="221">
        <v>752175</v>
      </c>
      <c r="D16" s="221">
        <v>1246536</v>
      </c>
      <c r="E16" s="277">
        <v>0</v>
      </c>
      <c r="F16" s="461"/>
      <c r="G16" s="286">
        <v>0</v>
      </c>
      <c r="H16" s="286">
        <v>0</v>
      </c>
      <c r="I16" s="286">
        <v>0</v>
      </c>
    </row>
    <row r="17" spans="2:9" ht="19.899999999999999" customHeight="1" x14ac:dyDescent="0.2">
      <c r="B17" s="4" t="s">
        <v>234</v>
      </c>
      <c r="C17" s="220">
        <f t="shared" ref="C17" si="8">SUM(C28+C26+C25+C24+C23+C22+C21+C20+C19+C18)</f>
        <v>4363841</v>
      </c>
      <c r="D17" s="220">
        <f t="shared" ref="D17" si="9">SUM(D28+D26+D25+D24+D23+D22+D21+D20+D19+D18)</f>
        <v>5191746</v>
      </c>
      <c r="E17" s="276">
        <f t="shared" ref="E17" si="10">SUM(E28+E26+E25+E24+E23+E22+E21+E20+E19+E18)</f>
        <v>5904471</v>
      </c>
      <c r="F17" s="460">
        <f t="shared" ref="F17" si="11">SUM(F28+F26+F25+F24+F23+F22+F21+F20+F19+F18)</f>
        <v>7526667</v>
      </c>
      <c r="G17" s="285">
        <f>SUM(G28+G26+G25+G24+G23+G22+G21+G20+G19+G18)</f>
        <v>7521096</v>
      </c>
      <c r="H17" s="285">
        <f t="shared" ref="H17:I17" si="12">SUM(H28+H26+H25+H24+H23+H22+H21+H20+H19+H18)</f>
        <v>7958422</v>
      </c>
      <c r="I17" s="285">
        <f t="shared" si="12"/>
        <v>8020327</v>
      </c>
    </row>
    <row r="18" spans="2:9" ht="16.5" customHeight="1" x14ac:dyDescent="0.2">
      <c r="B18" s="6" t="s">
        <v>11</v>
      </c>
      <c r="C18" s="221">
        <v>142984</v>
      </c>
      <c r="D18" s="221">
        <v>166109</v>
      </c>
      <c r="E18" s="277">
        <v>180000</v>
      </c>
      <c r="F18" s="461">
        <v>180000</v>
      </c>
      <c r="G18" s="286">
        <v>180000</v>
      </c>
      <c r="H18" s="286">
        <v>180000</v>
      </c>
      <c r="I18" s="286">
        <v>180000</v>
      </c>
    </row>
    <row r="19" spans="2:9" ht="16.5" customHeight="1" x14ac:dyDescent="0.2">
      <c r="B19" s="6" t="s">
        <v>12</v>
      </c>
      <c r="C19" s="221">
        <v>1289777</v>
      </c>
      <c r="D19" s="221">
        <v>1357759</v>
      </c>
      <c r="E19" s="277">
        <v>1387000</v>
      </c>
      <c r="F19" s="461">
        <v>2218700</v>
      </c>
      <c r="G19" s="286">
        <v>1600000</v>
      </c>
      <c r="H19" s="286">
        <v>2000000</v>
      </c>
      <c r="I19" s="286">
        <v>2000000</v>
      </c>
    </row>
    <row r="20" spans="2:9" ht="16.5" customHeight="1" x14ac:dyDescent="0.2">
      <c r="B20" s="6" t="s">
        <v>13</v>
      </c>
      <c r="C20" s="221">
        <v>229777</v>
      </c>
      <c r="D20" s="221">
        <v>262621</v>
      </c>
      <c r="E20" s="277">
        <v>240207</v>
      </c>
      <c r="F20" s="461">
        <v>240207</v>
      </c>
      <c r="G20" s="286">
        <v>241000</v>
      </c>
      <c r="H20" s="286">
        <v>241000</v>
      </c>
      <c r="I20" s="286">
        <v>241000</v>
      </c>
    </row>
    <row r="21" spans="2:9" ht="16.5" customHeight="1" x14ac:dyDescent="0.2">
      <c r="B21" s="6" t="s">
        <v>14</v>
      </c>
      <c r="C21" s="221">
        <v>278268</v>
      </c>
      <c r="D21" s="221">
        <v>299864</v>
      </c>
      <c r="E21" s="277">
        <v>278260</v>
      </c>
      <c r="F21" s="461">
        <v>278260</v>
      </c>
      <c r="G21" s="286">
        <v>315000</v>
      </c>
      <c r="H21" s="286">
        <v>315000</v>
      </c>
      <c r="I21" s="286">
        <v>315000</v>
      </c>
    </row>
    <row r="22" spans="2:9" ht="16.5" customHeight="1" x14ac:dyDescent="0.2">
      <c r="B22" s="6" t="s">
        <v>15</v>
      </c>
      <c r="C22" s="221">
        <v>534436</v>
      </c>
      <c r="D22" s="221">
        <v>703198</v>
      </c>
      <c r="E22" s="277">
        <v>697800</v>
      </c>
      <c r="F22" s="461">
        <v>723800</v>
      </c>
      <c r="G22" s="286">
        <v>836340</v>
      </c>
      <c r="H22" s="286">
        <v>836340</v>
      </c>
      <c r="I22" s="286">
        <v>836340</v>
      </c>
    </row>
    <row r="23" spans="2:9" ht="16.5" customHeight="1" x14ac:dyDescent="0.2">
      <c r="B23" s="6" t="s">
        <v>16</v>
      </c>
      <c r="C23" s="221">
        <v>131920</v>
      </c>
      <c r="D23" s="221">
        <v>140680</v>
      </c>
      <c r="E23" s="277">
        <v>313770</v>
      </c>
      <c r="F23" s="461">
        <v>313770</v>
      </c>
      <c r="G23" s="286">
        <v>122470</v>
      </c>
      <c r="H23" s="286">
        <v>122470</v>
      </c>
      <c r="I23" s="286">
        <v>73720</v>
      </c>
    </row>
    <row r="24" spans="2:9" ht="16.5" customHeight="1" x14ac:dyDescent="0.2">
      <c r="B24" s="6" t="s">
        <v>17</v>
      </c>
      <c r="C24" s="221">
        <v>9998</v>
      </c>
      <c r="D24" s="221">
        <v>17245</v>
      </c>
      <c r="E24" s="277">
        <v>8000</v>
      </c>
      <c r="F24" s="461">
        <v>40000</v>
      </c>
      <c r="G24" s="286">
        <v>100000</v>
      </c>
      <c r="H24" s="286">
        <v>100000</v>
      </c>
      <c r="I24" s="286">
        <v>100000</v>
      </c>
    </row>
    <row r="25" spans="2:9" ht="16.5" customHeight="1" x14ac:dyDescent="0.2">
      <c r="B25" s="6" t="s">
        <v>18</v>
      </c>
      <c r="C25" s="221">
        <v>518372</v>
      </c>
      <c r="D25" s="221">
        <v>445954</v>
      </c>
      <c r="E25" s="277">
        <v>344250</v>
      </c>
      <c r="F25" s="461">
        <v>366746</v>
      </c>
      <c r="G25" s="286">
        <v>523206</v>
      </c>
      <c r="H25" s="286">
        <v>565706</v>
      </c>
      <c r="I25" s="286">
        <v>668206</v>
      </c>
    </row>
    <row r="26" spans="2:9" ht="16.5" customHeight="1" x14ac:dyDescent="0.2">
      <c r="B26" s="6" t="s">
        <v>19</v>
      </c>
      <c r="C26" s="221">
        <v>1228309</v>
      </c>
      <c r="D26" s="221">
        <v>1798316</v>
      </c>
      <c r="E26" s="277">
        <v>2415184</v>
      </c>
      <c r="F26" s="461">
        <v>2915184</v>
      </c>
      <c r="G26" s="286">
        <v>3434820</v>
      </c>
      <c r="H26" s="286">
        <v>3434820</v>
      </c>
      <c r="I26" s="286">
        <v>3434820</v>
      </c>
    </row>
    <row r="27" spans="2:9" ht="16.5" customHeight="1" x14ac:dyDescent="0.2">
      <c r="B27" s="5" t="s">
        <v>35</v>
      </c>
      <c r="C27" s="221">
        <v>660195</v>
      </c>
      <c r="D27" s="221">
        <v>629823</v>
      </c>
      <c r="E27" s="277">
        <v>1080288</v>
      </c>
      <c r="F27" s="461">
        <v>1080288</v>
      </c>
      <c r="G27" s="286">
        <v>1370952</v>
      </c>
      <c r="H27" s="286">
        <v>1370952</v>
      </c>
      <c r="I27" s="286">
        <v>1370952</v>
      </c>
    </row>
    <row r="28" spans="2:9" ht="16.5" customHeight="1" x14ac:dyDescent="0.2">
      <c r="B28" s="5" t="s">
        <v>192</v>
      </c>
      <c r="C28" s="221">
        <v>0</v>
      </c>
      <c r="D28" s="221">
        <v>0</v>
      </c>
      <c r="E28" s="277">
        <v>40000</v>
      </c>
      <c r="F28" s="461">
        <v>250000</v>
      </c>
      <c r="G28" s="286">
        <v>168260</v>
      </c>
      <c r="H28" s="286">
        <v>163086</v>
      </c>
      <c r="I28" s="286">
        <v>171241</v>
      </c>
    </row>
    <row r="29" spans="2:9" ht="19.899999999999999" customHeight="1" x14ac:dyDescent="0.2">
      <c r="B29" s="7" t="s">
        <v>235</v>
      </c>
      <c r="C29" s="222">
        <f>SUM(C30+C47+C48+C49)</f>
        <v>17841627</v>
      </c>
      <c r="D29" s="222">
        <f>SUM(D30+D47+D48+D49)</f>
        <v>18553823</v>
      </c>
      <c r="E29" s="278">
        <f t="shared" ref="E29:F29" si="13">SUM(E30+E47+E48+E49)</f>
        <v>13528306</v>
      </c>
      <c r="F29" s="462">
        <f t="shared" si="13"/>
        <v>23655772</v>
      </c>
      <c r="G29" s="287">
        <f t="shared" ref="G29:I29" si="14">SUM(G30+G47+G48+G49)</f>
        <v>16096263</v>
      </c>
      <c r="H29" s="287">
        <f t="shared" si="14"/>
        <v>16096263</v>
      </c>
      <c r="I29" s="287">
        <f t="shared" si="14"/>
        <v>15963656</v>
      </c>
    </row>
    <row r="30" spans="2:9" ht="16.5" customHeight="1" x14ac:dyDescent="0.2">
      <c r="B30" s="6" t="s">
        <v>20</v>
      </c>
      <c r="C30" s="221">
        <f>SUM(C31+C32+C33+C39+C40+C41+C42+C43+C44+C45+C46)</f>
        <v>14651817</v>
      </c>
      <c r="D30" s="221">
        <f>SUM(D31+D32+D33+D39+D40+D41+D42+D43+D44+D45+D46)</f>
        <v>15398938</v>
      </c>
      <c r="E30" s="277">
        <f t="shared" ref="E30:F30" si="15">SUM(E31+E32+E33+E39+E40+E41+E42+E43+E44+E45+E46)</f>
        <v>13069396</v>
      </c>
      <c r="F30" s="461">
        <f t="shared" si="15"/>
        <v>17264309</v>
      </c>
      <c r="G30" s="286">
        <f t="shared" ref="G30:I30" si="16">SUM(G31+G32+G33+G39+G40+G41+G42+G43+G44+G45+G46)</f>
        <v>16096263</v>
      </c>
      <c r="H30" s="286">
        <f t="shared" si="16"/>
        <v>16096263</v>
      </c>
      <c r="I30" s="286">
        <f t="shared" si="16"/>
        <v>15963656</v>
      </c>
    </row>
    <row r="31" spans="2:9" ht="16.5" customHeight="1" x14ac:dyDescent="0.2">
      <c r="B31" s="6" t="s">
        <v>21</v>
      </c>
      <c r="C31" s="221">
        <v>12837138</v>
      </c>
      <c r="D31" s="221">
        <v>14479016</v>
      </c>
      <c r="E31" s="277">
        <v>12239263</v>
      </c>
      <c r="F31" s="461">
        <v>16434176</v>
      </c>
      <c r="G31" s="286">
        <v>15170004</v>
      </c>
      <c r="H31" s="286">
        <v>15170004</v>
      </c>
      <c r="I31" s="286">
        <v>15170004</v>
      </c>
    </row>
    <row r="32" spans="2:9" s="8" customFormat="1" ht="16.5" customHeight="1" x14ac:dyDescent="0.2">
      <c r="B32" s="5" t="s">
        <v>22</v>
      </c>
      <c r="C32" s="221">
        <v>347652</v>
      </c>
      <c r="D32" s="221">
        <v>379970</v>
      </c>
      <c r="E32" s="277">
        <v>354720</v>
      </c>
      <c r="F32" s="461">
        <v>354720</v>
      </c>
      <c r="G32" s="286">
        <v>371764</v>
      </c>
      <c r="H32" s="286">
        <v>371764</v>
      </c>
      <c r="I32" s="286">
        <v>371764</v>
      </c>
    </row>
    <row r="33" spans="2:9" s="8" customFormat="1" ht="16.5" customHeight="1" thickBot="1" x14ac:dyDescent="0.25">
      <c r="B33" s="9" t="s">
        <v>23</v>
      </c>
      <c r="C33" s="223">
        <v>48489</v>
      </c>
      <c r="D33" s="223">
        <v>58950</v>
      </c>
      <c r="E33" s="279">
        <v>54000</v>
      </c>
      <c r="F33" s="279">
        <v>54000</v>
      </c>
      <c r="G33" s="288">
        <v>60776</v>
      </c>
      <c r="H33" s="288">
        <v>60776</v>
      </c>
      <c r="I33" s="288">
        <v>60776</v>
      </c>
    </row>
    <row r="34" spans="2:9" s="8" customFormat="1" ht="15" customHeight="1" x14ac:dyDescent="0.2">
      <c r="B34" s="148"/>
      <c r="C34" s="148"/>
      <c r="D34" s="148"/>
      <c r="E34" s="148"/>
      <c r="F34" s="148"/>
      <c r="G34" s="148"/>
      <c r="H34" s="148"/>
      <c r="I34" s="148"/>
    </row>
    <row r="35" spans="2:9" s="10" customFormat="1" ht="22.15" customHeight="1" x14ac:dyDescent="0.2">
      <c r="B35" s="514" t="s">
        <v>203</v>
      </c>
      <c r="C35" s="514"/>
      <c r="D35" s="514"/>
      <c r="E35" s="514"/>
      <c r="F35" s="514"/>
      <c r="G35" s="514"/>
      <c r="H35" s="514"/>
      <c r="I35" s="514"/>
    </row>
    <row r="36" spans="2:9" ht="22.15" customHeight="1" x14ac:dyDescent="0.2">
      <c r="B36" s="515" t="s">
        <v>244</v>
      </c>
      <c r="C36" s="515"/>
      <c r="D36" s="515"/>
      <c r="E36" s="515"/>
      <c r="F36" s="515"/>
      <c r="G36" s="515"/>
      <c r="H36" s="515"/>
      <c r="I36" s="515"/>
    </row>
    <row r="37" spans="2:9" ht="26.65" customHeight="1" thickBot="1" x14ac:dyDescent="0.25">
      <c r="B37" s="11"/>
      <c r="C37" s="11"/>
      <c r="D37" s="11"/>
      <c r="E37" s="11"/>
      <c r="F37" s="11"/>
      <c r="G37" s="11"/>
      <c r="H37" s="11"/>
      <c r="I37" s="264" t="s">
        <v>326</v>
      </c>
    </row>
    <row r="38" spans="2:9" ht="44.85" customHeight="1" thickBot="1" x14ac:dyDescent="0.25">
      <c r="B38" s="2" t="s">
        <v>0</v>
      </c>
      <c r="C38" s="205" t="s">
        <v>228</v>
      </c>
      <c r="D38" s="205" t="s">
        <v>240</v>
      </c>
      <c r="E38" s="134" t="s">
        <v>245</v>
      </c>
      <c r="F38" s="134" t="s">
        <v>243</v>
      </c>
      <c r="G38" s="134" t="s">
        <v>241</v>
      </c>
      <c r="H38" s="134" t="s">
        <v>230</v>
      </c>
      <c r="I38" s="134" t="s">
        <v>242</v>
      </c>
    </row>
    <row r="39" spans="2:9" ht="15.6" customHeight="1" x14ac:dyDescent="0.2">
      <c r="B39" s="12" t="s">
        <v>24</v>
      </c>
      <c r="C39" s="275">
        <v>999146</v>
      </c>
      <c r="D39" s="275">
        <v>60406</v>
      </c>
      <c r="E39" s="280">
        <v>6000</v>
      </c>
      <c r="F39" s="280">
        <v>6000</v>
      </c>
      <c r="G39" s="481">
        <v>6000</v>
      </c>
      <c r="H39" s="289">
        <v>6000</v>
      </c>
      <c r="I39" s="289">
        <v>6000</v>
      </c>
    </row>
    <row r="40" spans="2:9" ht="15.6" customHeight="1" x14ac:dyDescent="0.2">
      <c r="B40" s="12" t="s">
        <v>25</v>
      </c>
      <c r="C40" s="226">
        <v>134989</v>
      </c>
      <c r="D40" s="226">
        <v>135188</v>
      </c>
      <c r="E40" s="281">
        <v>135188</v>
      </c>
      <c r="F40" s="463">
        <v>135188</v>
      </c>
      <c r="G40" s="290">
        <v>171959</v>
      </c>
      <c r="H40" s="290">
        <v>171959</v>
      </c>
      <c r="I40" s="290">
        <v>43000</v>
      </c>
    </row>
    <row r="41" spans="2:9" ht="15.6" customHeight="1" x14ac:dyDescent="0.2">
      <c r="B41" s="5" t="s">
        <v>26</v>
      </c>
      <c r="C41" s="226">
        <v>4500</v>
      </c>
      <c r="D41" s="226">
        <v>4509</v>
      </c>
      <c r="E41" s="281">
        <v>4509</v>
      </c>
      <c r="F41" s="463">
        <v>4509</v>
      </c>
      <c r="G41" s="290">
        <v>4898</v>
      </c>
      <c r="H41" s="290">
        <v>4898</v>
      </c>
      <c r="I41" s="290">
        <v>1250</v>
      </c>
    </row>
    <row r="42" spans="2:9" ht="15.6" customHeight="1" x14ac:dyDescent="0.2">
      <c r="B42" s="5" t="s">
        <v>27</v>
      </c>
      <c r="C42" s="226">
        <v>159996</v>
      </c>
      <c r="D42" s="226">
        <v>155879</v>
      </c>
      <c r="E42" s="281">
        <v>154732</v>
      </c>
      <c r="F42" s="463">
        <v>154732</v>
      </c>
      <c r="G42" s="290">
        <v>176846</v>
      </c>
      <c r="H42" s="290">
        <v>176846</v>
      </c>
      <c r="I42" s="290">
        <v>176846</v>
      </c>
    </row>
    <row r="43" spans="2:9" ht="15.6" customHeight="1" x14ac:dyDescent="0.2">
      <c r="B43" s="5" t="s">
        <v>28</v>
      </c>
      <c r="C43" s="226">
        <v>24041</v>
      </c>
      <c r="D43" s="226">
        <v>24115</v>
      </c>
      <c r="E43" s="281">
        <v>24115</v>
      </c>
      <c r="F43" s="463">
        <v>24115</v>
      </c>
      <c r="G43" s="290">
        <v>26172</v>
      </c>
      <c r="H43" s="290">
        <v>26172</v>
      </c>
      <c r="I43" s="290">
        <v>26172</v>
      </c>
    </row>
    <row r="44" spans="2:9" ht="15.6" customHeight="1" x14ac:dyDescent="0.2">
      <c r="B44" s="5" t="s">
        <v>29</v>
      </c>
      <c r="C44" s="226">
        <v>53845</v>
      </c>
      <c r="D44" s="226">
        <v>58291</v>
      </c>
      <c r="E44" s="281">
        <v>54846</v>
      </c>
      <c r="F44" s="463">
        <v>54846</v>
      </c>
      <c r="G44" s="290">
        <v>61239</v>
      </c>
      <c r="H44" s="290">
        <v>61239</v>
      </c>
      <c r="I44" s="290">
        <v>61239</v>
      </c>
    </row>
    <row r="45" spans="2:9" ht="15.6" customHeight="1" x14ac:dyDescent="0.2">
      <c r="B45" s="5" t="s">
        <v>30</v>
      </c>
      <c r="C45" s="226">
        <v>34619</v>
      </c>
      <c r="D45" s="226">
        <v>35035</v>
      </c>
      <c r="E45" s="281">
        <v>34444</v>
      </c>
      <c r="F45" s="463">
        <v>34444</v>
      </c>
      <c r="G45" s="290">
        <v>37508</v>
      </c>
      <c r="H45" s="290">
        <f>37415+93</f>
        <v>37508</v>
      </c>
      <c r="I45" s="290">
        <f>37415+93</f>
        <v>37508</v>
      </c>
    </row>
    <row r="46" spans="2:9" ht="15.6" customHeight="1" x14ac:dyDescent="0.2">
      <c r="B46" s="5" t="s">
        <v>31</v>
      </c>
      <c r="C46" s="226">
        <v>7402</v>
      </c>
      <c r="D46" s="226">
        <v>7579</v>
      </c>
      <c r="E46" s="281">
        <v>7579</v>
      </c>
      <c r="F46" s="463">
        <f t="shared" ref="F46" si="17">2352+3136+2091</f>
        <v>7579</v>
      </c>
      <c r="G46" s="290">
        <v>9097</v>
      </c>
      <c r="H46" s="290">
        <f>2823+3764+2510</f>
        <v>9097</v>
      </c>
      <c r="I46" s="290">
        <f>2823+3764+2510</f>
        <v>9097</v>
      </c>
    </row>
    <row r="47" spans="2:9" ht="15.6" customHeight="1" x14ac:dyDescent="0.2">
      <c r="B47" s="5" t="s">
        <v>32</v>
      </c>
      <c r="C47" s="221">
        <v>10290</v>
      </c>
      <c r="D47" s="221">
        <v>18808</v>
      </c>
      <c r="E47" s="277">
        <v>0</v>
      </c>
      <c r="F47" s="461">
        <v>3380</v>
      </c>
      <c r="G47" s="286">
        <v>0</v>
      </c>
      <c r="H47" s="286">
        <v>0</v>
      </c>
      <c r="I47" s="286">
        <v>0</v>
      </c>
    </row>
    <row r="48" spans="2:9" ht="15.6" customHeight="1" x14ac:dyDescent="0.2">
      <c r="B48" s="13" t="s">
        <v>315</v>
      </c>
      <c r="C48" s="221">
        <f>1220678+1958842</f>
        <v>3179520</v>
      </c>
      <c r="D48" s="221">
        <v>3136077</v>
      </c>
      <c r="E48" s="277">
        <v>458910</v>
      </c>
      <c r="F48" s="461">
        <v>6388083</v>
      </c>
      <c r="G48" s="286">
        <v>0</v>
      </c>
      <c r="H48" s="286">
        <v>0</v>
      </c>
      <c r="I48" s="286">
        <v>0</v>
      </c>
    </row>
    <row r="49" spans="2:9" ht="15.6" hidden="1" customHeight="1" x14ac:dyDescent="0.2">
      <c r="B49" s="13"/>
      <c r="C49" s="229"/>
      <c r="D49" s="229"/>
      <c r="E49" s="282"/>
      <c r="F49" s="464"/>
      <c r="G49" s="291"/>
      <c r="H49" s="291"/>
      <c r="I49" s="291"/>
    </row>
    <row r="50" spans="2:9" s="14" customFormat="1" ht="19.899999999999999" customHeight="1" x14ac:dyDescent="0.2">
      <c r="B50" s="4" t="s">
        <v>33</v>
      </c>
      <c r="C50" s="228">
        <f t="shared" ref="C50:I50" si="18">C51+C53</f>
        <v>2131837</v>
      </c>
      <c r="D50" s="228">
        <f t="shared" si="18"/>
        <v>3225235</v>
      </c>
      <c r="E50" s="283">
        <f t="shared" si="18"/>
        <v>2716787</v>
      </c>
      <c r="F50" s="465">
        <f t="shared" si="18"/>
        <v>2787015</v>
      </c>
      <c r="G50" s="292">
        <f t="shared" ref="G50" si="19">G51+G53</f>
        <v>2496662</v>
      </c>
      <c r="H50" s="292">
        <f t="shared" si="18"/>
        <v>2491162</v>
      </c>
      <c r="I50" s="292">
        <f t="shared" si="18"/>
        <v>2491162</v>
      </c>
    </row>
    <row r="51" spans="2:9" ht="15.6" customHeight="1" x14ac:dyDescent="0.2">
      <c r="B51" s="5" t="s">
        <v>34</v>
      </c>
      <c r="C51" s="221">
        <v>1330371</v>
      </c>
      <c r="D51" s="221">
        <v>2246575</v>
      </c>
      <c r="E51" s="277">
        <v>2034109</v>
      </c>
      <c r="F51" s="461">
        <v>2037869</v>
      </c>
      <c r="G51" s="286">
        <v>1786869</v>
      </c>
      <c r="H51" s="286">
        <f t="shared" ref="H51:I51" si="20">1529848+257021</f>
        <v>1786869</v>
      </c>
      <c r="I51" s="286">
        <f t="shared" si="20"/>
        <v>1786869</v>
      </c>
    </row>
    <row r="52" spans="2:9" ht="15.6" customHeight="1" x14ac:dyDescent="0.2">
      <c r="B52" s="5" t="s">
        <v>35</v>
      </c>
      <c r="C52" s="226">
        <v>481894</v>
      </c>
      <c r="D52" s="226">
        <v>1006308</v>
      </c>
      <c r="E52" s="281">
        <v>993541</v>
      </c>
      <c r="F52" s="463">
        <v>993541</v>
      </c>
      <c r="G52" s="290">
        <v>257021</v>
      </c>
      <c r="H52" s="290">
        <v>257021</v>
      </c>
      <c r="I52" s="290">
        <v>257021</v>
      </c>
    </row>
    <row r="53" spans="2:9" ht="15" customHeight="1" x14ac:dyDescent="0.2">
      <c r="B53" s="5" t="s">
        <v>36</v>
      </c>
      <c r="C53" s="221">
        <v>801466</v>
      </c>
      <c r="D53" s="221">
        <v>978660</v>
      </c>
      <c r="E53" s="277">
        <v>682678</v>
      </c>
      <c r="F53" s="461">
        <v>749146</v>
      </c>
      <c r="G53" s="286">
        <v>709793</v>
      </c>
      <c r="H53" s="286">
        <v>704293</v>
      </c>
      <c r="I53" s="286">
        <v>704293</v>
      </c>
    </row>
    <row r="54" spans="2:9" ht="21" customHeight="1" x14ac:dyDescent="0.2">
      <c r="B54" s="15" t="s">
        <v>37</v>
      </c>
      <c r="C54" s="224">
        <f>SUM(C56:C59)</f>
        <v>500512</v>
      </c>
      <c r="D54" s="224">
        <f>SUM(D56:D59)</f>
        <v>2544519</v>
      </c>
      <c r="E54" s="224">
        <f>SUM(E56:E59)</f>
        <v>52200</v>
      </c>
      <c r="F54" s="466">
        <f>F56+F57+F58+F59+F60</f>
        <v>165199</v>
      </c>
      <c r="G54" s="224">
        <f>SUM(G56:G59)</f>
        <v>52200</v>
      </c>
      <c r="H54" s="224">
        <f>SUM(H56:H59)</f>
        <v>52200</v>
      </c>
      <c r="I54" s="224">
        <f>SUM(I56:I59)</f>
        <v>52200</v>
      </c>
    </row>
    <row r="55" spans="2:9" ht="15.6" customHeight="1" x14ac:dyDescent="0.2">
      <c r="B55" s="6" t="s">
        <v>332</v>
      </c>
      <c r="C55" s="221"/>
      <c r="D55" s="221"/>
      <c r="E55" s="277"/>
      <c r="F55" s="461"/>
      <c r="G55" s="286"/>
      <c r="H55" s="286"/>
      <c r="I55" s="286"/>
    </row>
    <row r="56" spans="2:9" ht="15.6" customHeight="1" x14ac:dyDescent="0.2">
      <c r="B56" s="6" t="s">
        <v>246</v>
      </c>
      <c r="C56" s="221">
        <v>19077</v>
      </c>
      <c r="D56" s="221">
        <v>18827</v>
      </c>
      <c r="E56" s="277">
        <v>2200</v>
      </c>
      <c r="F56" s="461">
        <v>2200</v>
      </c>
      <c r="G56" s="286">
        <v>2200</v>
      </c>
      <c r="H56" s="286">
        <v>2200</v>
      </c>
      <c r="I56" s="286">
        <v>2200</v>
      </c>
    </row>
    <row r="57" spans="2:9" ht="15.6" customHeight="1" x14ac:dyDescent="0.2">
      <c r="B57" s="6"/>
      <c r="C57" s="221"/>
      <c r="D57" s="221"/>
      <c r="E57" s="277"/>
      <c r="F57" s="461"/>
      <c r="G57" s="286"/>
      <c r="H57" s="286"/>
      <c r="I57" s="286"/>
    </row>
    <row r="58" spans="2:9" ht="15.6" customHeight="1" x14ac:dyDescent="0.2">
      <c r="B58" s="6" t="s">
        <v>247</v>
      </c>
      <c r="C58" s="221">
        <v>62198</v>
      </c>
      <c r="D58" s="221">
        <v>71886</v>
      </c>
      <c r="E58" s="277">
        <v>50000</v>
      </c>
      <c r="F58" s="461">
        <v>50000</v>
      </c>
      <c r="G58" s="286">
        <v>50000</v>
      </c>
      <c r="H58" s="286">
        <v>50000</v>
      </c>
      <c r="I58" s="286">
        <v>50000</v>
      </c>
    </row>
    <row r="59" spans="2:9" ht="15.6" customHeight="1" x14ac:dyDescent="0.2">
      <c r="B59" s="6" t="s">
        <v>333</v>
      </c>
      <c r="C59" s="221">
        <v>419237</v>
      </c>
      <c r="D59" s="221">
        <v>2453806</v>
      </c>
      <c r="E59" s="277">
        <v>0</v>
      </c>
      <c r="F59" s="461">
        <v>112999</v>
      </c>
      <c r="G59" s="286">
        <v>0</v>
      </c>
      <c r="H59" s="286">
        <v>0</v>
      </c>
      <c r="I59" s="286">
        <v>0</v>
      </c>
    </row>
    <row r="60" spans="2:9" ht="15.6" customHeight="1" x14ac:dyDescent="0.2">
      <c r="B60" s="313"/>
      <c r="C60" s="314"/>
      <c r="D60" s="314"/>
      <c r="E60" s="315"/>
      <c r="F60" s="461"/>
      <c r="G60" s="316"/>
      <c r="H60" s="316"/>
      <c r="I60" s="316"/>
    </row>
    <row r="61" spans="2:9" ht="21" customHeight="1" x14ac:dyDescent="0.2">
      <c r="B61" s="15" t="s">
        <v>38</v>
      </c>
      <c r="C61" s="224">
        <f t="shared" ref="C61:D61" si="21">SUM(C63:C69)</f>
        <v>7653441</v>
      </c>
      <c r="D61" s="224">
        <f t="shared" si="21"/>
        <v>9791172</v>
      </c>
      <c r="E61" s="224">
        <f t="shared" ref="E61:I61" si="22">SUM(E63:E68)</f>
        <v>3572350</v>
      </c>
      <c r="F61" s="466">
        <f t="shared" si="22"/>
        <v>7471384</v>
      </c>
      <c r="G61" s="224">
        <f t="shared" ref="G61" si="23">SUM(G63:G68)</f>
        <v>3370683</v>
      </c>
      <c r="H61" s="224">
        <f t="shared" si="22"/>
        <v>0</v>
      </c>
      <c r="I61" s="224">
        <f t="shared" si="22"/>
        <v>0</v>
      </c>
    </row>
    <row r="62" spans="2:9" ht="16.149999999999999" customHeight="1" x14ac:dyDescent="0.2">
      <c r="B62" s="6" t="s">
        <v>334</v>
      </c>
      <c r="C62" s="221"/>
      <c r="D62" s="221"/>
      <c r="E62" s="277"/>
      <c r="F62" s="461"/>
      <c r="G62" s="286"/>
      <c r="H62" s="286"/>
      <c r="I62" s="286"/>
    </row>
    <row r="63" spans="2:9" ht="16.149999999999999" customHeight="1" x14ac:dyDescent="0.2">
      <c r="B63" s="6" t="s">
        <v>39</v>
      </c>
      <c r="C63" s="221">
        <v>6562</v>
      </c>
      <c r="D63" s="221"/>
      <c r="E63" s="277">
        <v>0</v>
      </c>
      <c r="F63" s="461"/>
      <c r="G63" s="286">
        <v>0</v>
      </c>
      <c r="H63" s="286">
        <v>0</v>
      </c>
      <c r="I63" s="286">
        <v>0</v>
      </c>
    </row>
    <row r="64" spans="2:9" ht="16.149999999999999" customHeight="1" x14ac:dyDescent="0.2">
      <c r="B64" s="6" t="s">
        <v>40</v>
      </c>
      <c r="C64" s="221">
        <v>2515</v>
      </c>
      <c r="D64" s="221"/>
      <c r="E64" s="277">
        <v>0</v>
      </c>
      <c r="F64" s="461"/>
      <c r="G64" s="286">
        <v>0</v>
      </c>
      <c r="H64" s="286">
        <v>0</v>
      </c>
      <c r="I64" s="286">
        <v>0</v>
      </c>
    </row>
    <row r="65" spans="2:9" ht="16.149999999999999" customHeight="1" x14ac:dyDescent="0.2">
      <c r="B65" s="6" t="s">
        <v>41</v>
      </c>
      <c r="C65" s="221">
        <v>4314161</v>
      </c>
      <c r="D65" s="221">
        <v>5935611</v>
      </c>
      <c r="E65" s="277">
        <v>3572350</v>
      </c>
      <c r="F65" s="461">
        <v>5202350</v>
      </c>
      <c r="G65" s="286">
        <f>1604338+966345</f>
        <v>2570683</v>
      </c>
      <c r="H65" s="286">
        <v>0</v>
      </c>
      <c r="I65" s="286">
        <v>0</v>
      </c>
    </row>
    <row r="66" spans="2:9" ht="16.149999999999999" customHeight="1" x14ac:dyDescent="0.2">
      <c r="B66" s="16" t="s">
        <v>42</v>
      </c>
      <c r="C66" s="221">
        <v>1078067</v>
      </c>
      <c r="D66" s="221">
        <v>2697321</v>
      </c>
      <c r="E66" s="277">
        <v>0</v>
      </c>
      <c r="F66" s="461">
        <v>1396623</v>
      </c>
      <c r="G66" s="286">
        <v>0</v>
      </c>
      <c r="H66" s="286">
        <v>0</v>
      </c>
      <c r="I66" s="286">
        <v>0</v>
      </c>
    </row>
    <row r="67" spans="2:9" ht="16.149999999999999" customHeight="1" x14ac:dyDescent="0.2">
      <c r="B67" s="16" t="s">
        <v>335</v>
      </c>
      <c r="C67" s="227">
        <v>2000000</v>
      </c>
      <c r="D67" s="227">
        <v>1000000</v>
      </c>
      <c r="E67" s="284">
        <v>0</v>
      </c>
      <c r="F67" s="467">
        <v>800000</v>
      </c>
      <c r="G67" s="293">
        <v>800000</v>
      </c>
      <c r="H67" s="293">
        <v>0</v>
      </c>
      <c r="I67" s="293">
        <v>0</v>
      </c>
    </row>
    <row r="68" spans="2:9" ht="16.149999999999999" customHeight="1" x14ac:dyDescent="0.2">
      <c r="B68" s="16" t="s">
        <v>336</v>
      </c>
      <c r="C68" s="227">
        <v>187139</v>
      </c>
      <c r="D68" s="227"/>
      <c r="E68" s="284">
        <v>0</v>
      </c>
      <c r="F68" s="467">
        <v>72411</v>
      </c>
      <c r="G68" s="293">
        <v>0</v>
      </c>
      <c r="H68" s="293">
        <v>0</v>
      </c>
      <c r="I68" s="293">
        <v>0</v>
      </c>
    </row>
    <row r="69" spans="2:9" ht="16.149999999999999" customHeight="1" x14ac:dyDescent="0.2">
      <c r="B69" s="17" t="s">
        <v>337</v>
      </c>
      <c r="C69" s="227">
        <v>64997</v>
      </c>
      <c r="D69" s="227">
        <v>158240</v>
      </c>
      <c r="E69" s="284">
        <v>0</v>
      </c>
      <c r="F69" s="467">
        <v>0</v>
      </c>
      <c r="G69" s="293">
        <v>0</v>
      </c>
      <c r="H69" s="293">
        <v>0</v>
      </c>
      <c r="I69" s="293">
        <v>0</v>
      </c>
    </row>
    <row r="70" spans="2:9" ht="23.1" customHeight="1" thickBot="1" x14ac:dyDescent="0.25">
      <c r="B70" s="18" t="s">
        <v>43</v>
      </c>
      <c r="C70" s="225">
        <f t="shared" ref="C70:I70" si="24">SUM(C5+C54+C61)</f>
        <v>61777344</v>
      </c>
      <c r="D70" s="225">
        <f t="shared" si="24"/>
        <v>71227251</v>
      </c>
      <c r="E70" s="225">
        <f t="shared" si="24"/>
        <v>57208867</v>
      </c>
      <c r="F70" s="225">
        <f t="shared" si="24"/>
        <v>74540790</v>
      </c>
      <c r="G70" s="225">
        <f t="shared" si="24"/>
        <v>65262157</v>
      </c>
      <c r="H70" s="225">
        <f t="shared" si="24"/>
        <v>63373800</v>
      </c>
      <c r="I70" s="498">
        <f t="shared" si="24"/>
        <v>65642898</v>
      </c>
    </row>
    <row r="71" spans="2:9" s="8" customFormat="1" ht="23.1" customHeight="1" x14ac:dyDescent="0.2">
      <c r="B71" s="149"/>
      <c r="C71" s="317"/>
      <c r="D71" s="317"/>
      <c r="E71" s="317"/>
      <c r="F71" s="317"/>
      <c r="G71" s="206"/>
      <c r="H71" s="206"/>
      <c r="I71" s="206"/>
    </row>
  </sheetData>
  <mergeCells count="5">
    <mergeCell ref="B1:I1"/>
    <mergeCell ref="B2:I2"/>
    <mergeCell ref="B3:E3"/>
    <mergeCell ref="B35:I35"/>
    <mergeCell ref="B36:I36"/>
  </mergeCells>
  <pageMargins left="0.39370078740157483" right="0.19685039370078741" top="0.39370078740157483" bottom="0.19685039370078741" header="0.51181102362204722" footer="0.51181102362204722"/>
  <pageSetup paperSize="9" scale="90" orientation="landscape" r:id="rId1"/>
  <headerFooter alignWithMargins="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43"/>
  <sheetViews>
    <sheetView zoomScale="80" zoomScaleNormal="80" zoomScaleSheetLayoutView="80" workbookViewId="0">
      <selection activeCell="E150" sqref="E150"/>
    </sheetView>
  </sheetViews>
  <sheetFormatPr defaultColWidth="10.28515625" defaultRowHeight="14.25" x14ac:dyDescent="0.2"/>
  <cols>
    <col min="1" max="3" width="3.7109375" style="19" customWidth="1"/>
    <col min="4" max="4" width="39.42578125" style="19" customWidth="1"/>
    <col min="5" max="5" width="12" style="19" customWidth="1"/>
    <col min="6" max="6" width="10.7109375" style="19" customWidth="1"/>
    <col min="7" max="7" width="12" style="19" customWidth="1"/>
    <col min="8" max="8" width="10.7109375" style="19" customWidth="1"/>
    <col min="9" max="9" width="12" style="19" customWidth="1"/>
    <col min="10" max="10" width="10.7109375" style="19" customWidth="1"/>
    <col min="11" max="11" width="12" style="19" customWidth="1"/>
    <col min="12" max="12" width="10.7109375" style="19" customWidth="1"/>
    <col min="13" max="13" width="12" style="19" customWidth="1"/>
    <col min="14" max="14" width="10.7109375" style="19" customWidth="1"/>
    <col min="15" max="15" width="12" style="19" customWidth="1"/>
    <col min="16" max="16" width="10.28515625" style="19" customWidth="1"/>
    <col min="17" max="17" width="12" style="19" customWidth="1"/>
    <col min="18" max="18" width="10.7109375" style="19" customWidth="1"/>
    <col min="19" max="19" width="14" style="19" bestFit="1" customWidth="1"/>
    <col min="20" max="16384" width="10.28515625" style="19"/>
  </cols>
  <sheetData>
    <row r="1" spans="1:18" ht="27.2" customHeight="1" x14ac:dyDescent="0.35">
      <c r="A1" s="571" t="s">
        <v>251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</row>
    <row r="2" spans="1:18" ht="33" customHeight="1" thickBot="1" x14ac:dyDescent="0.25">
      <c r="A2" s="516"/>
      <c r="B2" s="516"/>
      <c r="C2" s="516"/>
      <c r="D2" s="516"/>
      <c r="E2" s="516"/>
      <c r="F2" s="516"/>
      <c r="G2" s="516"/>
      <c r="H2" s="516"/>
      <c r="I2" s="516"/>
      <c r="J2" s="516"/>
      <c r="K2" s="261"/>
      <c r="L2" s="261"/>
      <c r="M2" s="151"/>
      <c r="N2" s="136"/>
      <c r="O2" s="136"/>
      <c r="R2" s="264" t="s">
        <v>224</v>
      </c>
    </row>
    <row r="3" spans="1:18" ht="33" customHeight="1" thickBot="1" x14ac:dyDescent="0.25">
      <c r="A3" s="572" t="s">
        <v>327</v>
      </c>
      <c r="B3" s="573"/>
      <c r="C3" s="574"/>
      <c r="D3" s="578" t="s">
        <v>328</v>
      </c>
      <c r="E3" s="545" t="s">
        <v>229</v>
      </c>
      <c r="F3" s="546"/>
      <c r="G3" s="545" t="s">
        <v>248</v>
      </c>
      <c r="H3" s="546"/>
      <c r="I3" s="580" t="s">
        <v>245</v>
      </c>
      <c r="J3" s="546"/>
      <c r="K3" s="545" t="s">
        <v>243</v>
      </c>
      <c r="L3" s="546"/>
      <c r="M3" s="545" t="s">
        <v>241</v>
      </c>
      <c r="N3" s="546"/>
      <c r="O3" s="545" t="s">
        <v>230</v>
      </c>
      <c r="P3" s="546"/>
      <c r="Q3" s="545" t="s">
        <v>242</v>
      </c>
      <c r="R3" s="546"/>
    </row>
    <row r="4" spans="1:18" ht="33" customHeight="1" thickBot="1" x14ac:dyDescent="0.25">
      <c r="A4" s="575"/>
      <c r="B4" s="576"/>
      <c r="C4" s="577"/>
      <c r="D4" s="579"/>
      <c r="E4" s="210" t="s">
        <v>330</v>
      </c>
      <c r="F4" s="21" t="s">
        <v>331</v>
      </c>
      <c r="G4" s="210" t="s">
        <v>330</v>
      </c>
      <c r="H4" s="21" t="s">
        <v>331</v>
      </c>
      <c r="I4" s="20" t="s">
        <v>330</v>
      </c>
      <c r="J4" s="21" t="s">
        <v>331</v>
      </c>
      <c r="K4" s="468" t="s">
        <v>330</v>
      </c>
      <c r="L4" s="21" t="s">
        <v>331</v>
      </c>
      <c r="M4" s="20" t="s">
        <v>330</v>
      </c>
      <c r="N4" s="21" t="s">
        <v>331</v>
      </c>
      <c r="O4" s="20" t="s">
        <v>330</v>
      </c>
      <c r="P4" s="21" t="s">
        <v>331</v>
      </c>
      <c r="Q4" s="20" t="s">
        <v>330</v>
      </c>
      <c r="R4" s="21" t="s">
        <v>331</v>
      </c>
    </row>
    <row r="5" spans="1:18" ht="18" customHeight="1" x14ac:dyDescent="0.25">
      <c r="A5" s="22" t="s">
        <v>45</v>
      </c>
      <c r="B5" s="23"/>
      <c r="C5" s="24"/>
      <c r="D5" s="25" t="s">
        <v>46</v>
      </c>
      <c r="E5" s="234"/>
      <c r="F5" s="235"/>
      <c r="G5" s="234"/>
      <c r="H5" s="323"/>
      <c r="I5" s="50"/>
      <c r="J5" s="51"/>
      <c r="K5" s="50"/>
      <c r="L5" s="265"/>
      <c r="M5" s="50"/>
      <c r="N5" s="51"/>
      <c r="O5" s="50"/>
      <c r="P5" s="51"/>
      <c r="Q5" s="50"/>
      <c r="R5" s="51"/>
    </row>
    <row r="6" spans="1:18" s="32" customFormat="1" ht="18" customHeight="1" x14ac:dyDescent="0.25">
      <c r="A6" s="28"/>
      <c r="B6" s="29">
        <v>1</v>
      </c>
      <c r="C6" s="30"/>
      <c r="D6" s="31" t="s">
        <v>47</v>
      </c>
      <c r="E6" s="208">
        <v>218267</v>
      </c>
      <c r="F6" s="209">
        <v>0</v>
      </c>
      <c r="G6" s="324">
        <v>229838</v>
      </c>
      <c r="H6" s="325">
        <v>0</v>
      </c>
      <c r="I6" s="237">
        <v>434900</v>
      </c>
      <c r="J6" s="238">
        <v>0</v>
      </c>
      <c r="K6" s="266">
        <v>279960</v>
      </c>
      <c r="L6" s="267">
        <v>0</v>
      </c>
      <c r="M6" s="121">
        <v>465046</v>
      </c>
      <c r="N6" s="122">
        <v>0</v>
      </c>
      <c r="O6" s="121">
        <v>465046</v>
      </c>
      <c r="P6" s="122">
        <v>0</v>
      </c>
      <c r="Q6" s="121">
        <v>465046</v>
      </c>
      <c r="R6" s="122">
        <v>0</v>
      </c>
    </row>
    <row r="7" spans="1:18" s="32" customFormat="1" ht="18" customHeight="1" x14ac:dyDescent="0.25">
      <c r="A7" s="28"/>
      <c r="B7" s="29">
        <v>2</v>
      </c>
      <c r="C7" s="30"/>
      <c r="D7" s="31" t="s">
        <v>48</v>
      </c>
      <c r="E7" s="208"/>
      <c r="F7" s="209"/>
      <c r="G7" s="324"/>
      <c r="H7" s="325"/>
      <c r="I7" s="237"/>
      <c r="J7" s="238"/>
      <c r="K7" s="266"/>
      <c r="L7" s="267"/>
      <c r="M7" s="121"/>
      <c r="N7" s="122"/>
      <c r="O7" s="121"/>
      <c r="P7" s="122"/>
      <c r="Q7" s="121"/>
      <c r="R7" s="122"/>
    </row>
    <row r="8" spans="1:18" s="32" customFormat="1" ht="18" customHeight="1" x14ac:dyDescent="0.25">
      <c r="A8" s="28"/>
      <c r="B8" s="29"/>
      <c r="C8" s="30" t="s">
        <v>45</v>
      </c>
      <c r="D8" s="31" t="s">
        <v>49</v>
      </c>
      <c r="E8" s="208">
        <v>80009</v>
      </c>
      <c r="F8" s="209">
        <v>0</v>
      </c>
      <c r="G8" s="324">
        <v>85577</v>
      </c>
      <c r="H8" s="325">
        <v>0</v>
      </c>
      <c r="I8" s="237">
        <v>88405</v>
      </c>
      <c r="J8" s="238">
        <v>0</v>
      </c>
      <c r="K8" s="266">
        <v>88405</v>
      </c>
      <c r="L8" s="267">
        <v>0</v>
      </c>
      <c r="M8" s="121">
        <v>95357</v>
      </c>
      <c r="N8" s="122">
        <v>0</v>
      </c>
      <c r="O8" s="121">
        <v>97500</v>
      </c>
      <c r="P8" s="122">
        <v>0</v>
      </c>
      <c r="Q8" s="121">
        <v>100000</v>
      </c>
      <c r="R8" s="122">
        <v>0</v>
      </c>
    </row>
    <row r="9" spans="1:18" s="32" customFormat="1" ht="18" customHeight="1" x14ac:dyDescent="0.25">
      <c r="A9" s="28"/>
      <c r="B9" s="29"/>
      <c r="C9" s="30" t="s">
        <v>50</v>
      </c>
      <c r="D9" s="31" t="s">
        <v>51</v>
      </c>
      <c r="E9" s="208">
        <v>59681</v>
      </c>
      <c r="F9" s="209">
        <v>0</v>
      </c>
      <c r="G9" s="324">
        <v>86990</v>
      </c>
      <c r="H9" s="325">
        <v>0</v>
      </c>
      <c r="I9" s="237">
        <v>81000</v>
      </c>
      <c r="J9" s="238">
        <v>0</v>
      </c>
      <c r="K9" s="266">
        <v>81000</v>
      </c>
      <c r="L9" s="267">
        <v>0</v>
      </c>
      <c r="M9" s="121">
        <v>121274</v>
      </c>
      <c r="N9" s="122">
        <v>0</v>
      </c>
      <c r="O9" s="121">
        <v>123270</v>
      </c>
      <c r="P9" s="122">
        <v>0</v>
      </c>
      <c r="Q9" s="121">
        <v>127270</v>
      </c>
      <c r="R9" s="122">
        <v>0</v>
      </c>
    </row>
    <row r="10" spans="1:18" s="32" customFormat="1" ht="18" customHeight="1" x14ac:dyDescent="0.25">
      <c r="A10" s="28"/>
      <c r="B10" s="29"/>
      <c r="C10" s="30" t="s">
        <v>52</v>
      </c>
      <c r="D10" s="31" t="s">
        <v>53</v>
      </c>
      <c r="E10" s="208">
        <v>1658</v>
      </c>
      <c r="F10" s="209">
        <v>0</v>
      </c>
      <c r="G10" s="324">
        <v>128</v>
      </c>
      <c r="H10" s="325">
        <v>0</v>
      </c>
      <c r="I10" s="237">
        <v>1550</v>
      </c>
      <c r="J10" s="238">
        <v>0</v>
      </c>
      <c r="K10" s="266">
        <v>1550</v>
      </c>
      <c r="L10" s="267">
        <v>0</v>
      </c>
      <c r="M10" s="121">
        <v>8800</v>
      </c>
      <c r="N10" s="122">
        <v>0</v>
      </c>
      <c r="O10" s="121">
        <v>8800</v>
      </c>
      <c r="P10" s="122">
        <v>0</v>
      </c>
      <c r="Q10" s="121">
        <v>8800</v>
      </c>
      <c r="R10" s="122">
        <v>0</v>
      </c>
    </row>
    <row r="11" spans="1:18" s="33" customFormat="1" ht="18" customHeight="1" x14ac:dyDescent="0.25">
      <c r="A11" s="28"/>
      <c r="B11" s="29">
        <v>3</v>
      </c>
      <c r="C11" s="30"/>
      <c r="D11" s="31" t="s">
        <v>54</v>
      </c>
      <c r="E11" s="208">
        <v>59762</v>
      </c>
      <c r="F11" s="209">
        <v>0</v>
      </c>
      <c r="G11" s="324">
        <v>58541</v>
      </c>
      <c r="H11" s="325">
        <v>0</v>
      </c>
      <c r="I11" s="237">
        <v>72198</v>
      </c>
      <c r="J11" s="238">
        <v>0</v>
      </c>
      <c r="K11" s="266">
        <v>72198</v>
      </c>
      <c r="L11" s="267">
        <v>0</v>
      </c>
      <c r="M11" s="121">
        <v>77855</v>
      </c>
      <c r="N11" s="122">
        <v>0</v>
      </c>
      <c r="O11" s="121">
        <v>79755</v>
      </c>
      <c r="P11" s="122">
        <v>0</v>
      </c>
      <c r="Q11" s="121">
        <v>80155</v>
      </c>
      <c r="R11" s="122">
        <v>0</v>
      </c>
    </row>
    <row r="12" spans="1:18" s="32" customFormat="1" ht="18" customHeight="1" x14ac:dyDescent="0.25">
      <c r="A12" s="28"/>
      <c r="B12" s="29">
        <v>4</v>
      </c>
      <c r="C12" s="30"/>
      <c r="D12" s="31" t="s">
        <v>55</v>
      </c>
      <c r="E12" s="208">
        <v>643687</v>
      </c>
      <c r="F12" s="209">
        <v>0</v>
      </c>
      <c r="G12" s="324">
        <v>725436</v>
      </c>
      <c r="H12" s="325">
        <v>0</v>
      </c>
      <c r="I12" s="237">
        <v>291180</v>
      </c>
      <c r="J12" s="238">
        <v>0</v>
      </c>
      <c r="K12" s="266">
        <v>291180</v>
      </c>
      <c r="L12" s="267">
        <v>0</v>
      </c>
      <c r="M12" s="121">
        <v>61200</v>
      </c>
      <c r="N12" s="122">
        <v>0</v>
      </c>
      <c r="O12" s="121">
        <v>61200</v>
      </c>
      <c r="P12" s="122">
        <v>0</v>
      </c>
      <c r="Q12" s="121">
        <v>61200</v>
      </c>
      <c r="R12" s="122">
        <v>0</v>
      </c>
    </row>
    <row r="13" spans="1:18" ht="18" customHeight="1" x14ac:dyDescent="0.25">
      <c r="A13" s="28"/>
      <c r="B13" s="29">
        <v>5</v>
      </c>
      <c r="C13" s="30"/>
      <c r="D13" s="31" t="s">
        <v>197</v>
      </c>
      <c r="E13" s="208"/>
      <c r="F13" s="209"/>
      <c r="G13" s="324"/>
      <c r="H13" s="325"/>
      <c r="I13" s="237"/>
      <c r="J13" s="238"/>
      <c r="K13" s="266"/>
      <c r="L13" s="267"/>
      <c r="M13" s="121"/>
      <c r="N13" s="122"/>
      <c r="O13" s="121"/>
      <c r="P13" s="122"/>
      <c r="Q13" s="121"/>
      <c r="R13" s="122"/>
    </row>
    <row r="14" spans="1:18" ht="18" customHeight="1" x14ac:dyDescent="0.25">
      <c r="A14" s="28"/>
      <c r="B14" s="29"/>
      <c r="C14" s="30" t="s">
        <v>45</v>
      </c>
      <c r="D14" s="31" t="s">
        <v>56</v>
      </c>
      <c r="E14" s="211">
        <v>95922</v>
      </c>
      <c r="F14" s="236">
        <v>0</v>
      </c>
      <c r="G14" s="326">
        <v>187787</v>
      </c>
      <c r="H14" s="327">
        <v>0</v>
      </c>
      <c r="I14" s="237">
        <v>100000</v>
      </c>
      <c r="J14" s="238">
        <v>0</v>
      </c>
      <c r="K14" s="266">
        <v>125000</v>
      </c>
      <c r="L14" s="267">
        <v>0</v>
      </c>
      <c r="M14" s="121">
        <v>220000</v>
      </c>
      <c r="N14" s="122">
        <v>0</v>
      </c>
      <c r="O14" s="121">
        <v>220000</v>
      </c>
      <c r="P14" s="122">
        <v>0</v>
      </c>
      <c r="Q14" s="121">
        <v>220000</v>
      </c>
      <c r="R14" s="122">
        <v>0</v>
      </c>
    </row>
    <row r="15" spans="1:18" ht="18" customHeight="1" x14ac:dyDescent="0.25">
      <c r="A15" s="28"/>
      <c r="B15" s="29"/>
      <c r="C15" s="30" t="s">
        <v>50</v>
      </c>
      <c r="D15" s="31" t="s">
        <v>196</v>
      </c>
      <c r="E15" s="211">
        <v>186864</v>
      </c>
      <c r="F15" s="236">
        <v>0</v>
      </c>
      <c r="G15" s="326">
        <v>185925</v>
      </c>
      <c r="H15" s="327">
        <v>0</v>
      </c>
      <c r="I15" s="237">
        <v>196782</v>
      </c>
      <c r="J15" s="238">
        <v>0</v>
      </c>
      <c r="K15" s="469">
        <v>196782</v>
      </c>
      <c r="L15" s="267">
        <v>0</v>
      </c>
      <c r="M15" s="263">
        <v>219715</v>
      </c>
      <c r="N15" s="122">
        <v>0</v>
      </c>
      <c r="O15" s="121">
        <v>240000</v>
      </c>
      <c r="P15" s="122">
        <v>0</v>
      </c>
      <c r="Q15" s="121">
        <v>250000</v>
      </c>
      <c r="R15" s="122">
        <v>0</v>
      </c>
    </row>
    <row r="16" spans="1:18" ht="18" customHeight="1" x14ac:dyDescent="0.25">
      <c r="A16" s="34" t="s">
        <v>45</v>
      </c>
      <c r="B16" s="35"/>
      <c r="C16" s="36"/>
      <c r="D16" s="37" t="s">
        <v>57</v>
      </c>
      <c r="E16" s="112">
        <f t="shared" ref="E16:H16" si="0">SUM(E5:E15)</f>
        <v>1345850</v>
      </c>
      <c r="F16" s="113">
        <f t="shared" si="0"/>
        <v>0</v>
      </c>
      <c r="G16" s="268">
        <f t="shared" si="0"/>
        <v>1560222</v>
      </c>
      <c r="H16" s="269">
        <f t="shared" si="0"/>
        <v>0</v>
      </c>
      <c r="I16" s="112">
        <f t="shared" ref="I16:J16" si="1">SUM(I5:I15)</f>
        <v>1266015</v>
      </c>
      <c r="J16" s="113">
        <f t="shared" si="1"/>
        <v>0</v>
      </c>
      <c r="K16" s="268">
        <f t="shared" ref="K16:L16" si="2">SUM(K5:K15)</f>
        <v>1136075</v>
      </c>
      <c r="L16" s="269">
        <f t="shared" si="2"/>
        <v>0</v>
      </c>
      <c r="M16" s="112">
        <f t="shared" ref="M16:R16" si="3">SUM(M5:M15)</f>
        <v>1269247</v>
      </c>
      <c r="N16" s="113">
        <f t="shared" si="3"/>
        <v>0</v>
      </c>
      <c r="O16" s="112">
        <f t="shared" si="3"/>
        <v>1295571</v>
      </c>
      <c r="P16" s="113">
        <f t="shared" si="3"/>
        <v>0</v>
      </c>
      <c r="Q16" s="112">
        <f t="shared" si="3"/>
        <v>1312471</v>
      </c>
      <c r="R16" s="113">
        <f t="shared" si="3"/>
        <v>0</v>
      </c>
    </row>
    <row r="17" spans="1:18" ht="18" customHeight="1" x14ac:dyDescent="0.25">
      <c r="A17" s="38" t="s">
        <v>50</v>
      </c>
      <c r="B17" s="39"/>
      <c r="C17" s="40"/>
      <c r="D17" s="41" t="s">
        <v>58</v>
      </c>
      <c r="E17" s="114"/>
      <c r="F17" s="115"/>
      <c r="G17" s="270"/>
      <c r="H17" s="271"/>
      <c r="I17" s="114"/>
      <c r="J17" s="115"/>
      <c r="K17" s="270"/>
      <c r="L17" s="271"/>
      <c r="M17" s="114"/>
      <c r="N17" s="115"/>
      <c r="O17" s="114"/>
      <c r="P17" s="115"/>
      <c r="Q17" s="114"/>
      <c r="R17" s="115"/>
    </row>
    <row r="18" spans="1:18" ht="18" customHeight="1" x14ac:dyDescent="0.25">
      <c r="A18" s="28"/>
      <c r="B18" s="29">
        <v>1</v>
      </c>
      <c r="C18" s="30"/>
      <c r="D18" s="31" t="s">
        <v>59</v>
      </c>
      <c r="E18" s="208">
        <v>335899</v>
      </c>
      <c r="F18" s="209">
        <v>4567</v>
      </c>
      <c r="G18" s="324">
        <v>373494</v>
      </c>
      <c r="H18" s="325">
        <v>13142</v>
      </c>
      <c r="I18" s="237">
        <v>423000</v>
      </c>
      <c r="J18" s="238">
        <v>0</v>
      </c>
      <c r="K18" s="266">
        <v>420384</v>
      </c>
      <c r="L18" s="267">
        <v>1711</v>
      </c>
      <c r="M18" s="121">
        <v>420000</v>
      </c>
      <c r="N18" s="122">
        <v>0</v>
      </c>
      <c r="O18" s="121">
        <v>420000</v>
      </c>
      <c r="P18" s="122">
        <v>0</v>
      </c>
      <c r="Q18" s="121">
        <v>420000</v>
      </c>
      <c r="R18" s="122">
        <v>0</v>
      </c>
    </row>
    <row r="19" spans="1:18" s="42" customFormat="1" ht="18" customHeight="1" x14ac:dyDescent="0.25">
      <c r="A19" s="28"/>
      <c r="B19" s="29">
        <v>2</v>
      </c>
      <c r="C19" s="30"/>
      <c r="D19" s="31" t="s">
        <v>60</v>
      </c>
      <c r="E19" s="208">
        <v>8754488</v>
      </c>
      <c r="F19" s="209">
        <v>51708</v>
      </c>
      <c r="G19" s="324">
        <v>10256690</v>
      </c>
      <c r="H19" s="325">
        <v>0</v>
      </c>
      <c r="I19" s="237">
        <v>11500000</v>
      </c>
      <c r="J19" s="238">
        <v>0</v>
      </c>
      <c r="K19" s="266">
        <v>13995256</v>
      </c>
      <c r="L19" s="267">
        <v>169252</v>
      </c>
      <c r="M19" s="121">
        <v>13349120</v>
      </c>
      <c r="N19" s="122">
        <v>0</v>
      </c>
      <c r="O19" s="121">
        <v>13333428</v>
      </c>
      <c r="P19" s="122">
        <v>0</v>
      </c>
      <c r="Q19" s="121">
        <v>13523296</v>
      </c>
      <c r="R19" s="122">
        <v>0</v>
      </c>
    </row>
    <row r="20" spans="1:18" ht="18" customHeight="1" x14ac:dyDescent="0.25">
      <c r="A20" s="34" t="s">
        <v>50</v>
      </c>
      <c r="B20" s="35"/>
      <c r="C20" s="36"/>
      <c r="D20" s="37" t="s">
        <v>61</v>
      </c>
      <c r="E20" s="112">
        <f t="shared" ref="E20:R20" si="4">SUM(E18:E19)</f>
        <v>9090387</v>
      </c>
      <c r="F20" s="113">
        <f t="shared" si="4"/>
        <v>56275</v>
      </c>
      <c r="G20" s="268">
        <f t="shared" si="4"/>
        <v>10630184</v>
      </c>
      <c r="H20" s="269">
        <f t="shared" si="4"/>
        <v>13142</v>
      </c>
      <c r="I20" s="112">
        <f t="shared" ref="I20:J20" si="5">SUM(I18:I19)</f>
        <v>11923000</v>
      </c>
      <c r="J20" s="113">
        <f t="shared" si="5"/>
        <v>0</v>
      </c>
      <c r="K20" s="268">
        <f t="shared" ref="K20:L20" si="6">SUM(K18:K19)</f>
        <v>14415640</v>
      </c>
      <c r="L20" s="269">
        <f t="shared" si="6"/>
        <v>170963</v>
      </c>
      <c r="M20" s="112">
        <f t="shared" ref="M20:N20" si="7">SUM(M18:M19)</f>
        <v>13769120</v>
      </c>
      <c r="N20" s="113">
        <f t="shared" si="7"/>
        <v>0</v>
      </c>
      <c r="O20" s="112">
        <f t="shared" si="4"/>
        <v>13753428</v>
      </c>
      <c r="P20" s="113">
        <f t="shared" si="4"/>
        <v>0</v>
      </c>
      <c r="Q20" s="112">
        <f t="shared" si="4"/>
        <v>13943296</v>
      </c>
      <c r="R20" s="113">
        <f t="shared" si="4"/>
        <v>0</v>
      </c>
    </row>
    <row r="21" spans="1:18" ht="18" customHeight="1" x14ac:dyDescent="0.25">
      <c r="A21" s="38" t="s">
        <v>52</v>
      </c>
      <c r="B21" s="39"/>
      <c r="C21" s="40"/>
      <c r="D21" s="41" t="s">
        <v>62</v>
      </c>
      <c r="E21" s="114"/>
      <c r="F21" s="115"/>
      <c r="G21" s="270"/>
      <c r="H21" s="271"/>
      <c r="I21" s="114"/>
      <c r="J21" s="115"/>
      <c r="K21" s="270"/>
      <c r="L21" s="271"/>
      <c r="M21" s="114"/>
      <c r="N21" s="115"/>
      <c r="O21" s="114"/>
      <c r="P21" s="115"/>
      <c r="Q21" s="114"/>
      <c r="R21" s="115"/>
    </row>
    <row r="22" spans="1:18" ht="18" customHeight="1" x14ac:dyDescent="0.25">
      <c r="A22" s="28"/>
      <c r="B22" s="29">
        <v>1</v>
      </c>
      <c r="C22" s="30"/>
      <c r="D22" s="31" t="s">
        <v>63</v>
      </c>
      <c r="E22" s="208">
        <v>15887</v>
      </c>
      <c r="F22" s="209">
        <v>0</v>
      </c>
      <c r="G22" s="324">
        <v>33016</v>
      </c>
      <c r="H22" s="325">
        <v>0</v>
      </c>
      <c r="I22" s="237">
        <v>18500</v>
      </c>
      <c r="J22" s="238">
        <v>0</v>
      </c>
      <c r="K22" s="266">
        <v>18500</v>
      </c>
      <c r="L22" s="267">
        <v>0</v>
      </c>
      <c r="M22" s="121">
        <v>16560</v>
      </c>
      <c r="N22" s="122">
        <v>0</v>
      </c>
      <c r="O22" s="121">
        <v>16560</v>
      </c>
      <c r="P22" s="122">
        <v>0</v>
      </c>
      <c r="Q22" s="121">
        <v>16560</v>
      </c>
      <c r="R22" s="122">
        <v>0</v>
      </c>
    </row>
    <row r="23" spans="1:18" ht="18" customHeight="1" x14ac:dyDescent="0.25">
      <c r="A23" s="28"/>
      <c r="B23" s="29">
        <v>2</v>
      </c>
      <c r="C23" s="30"/>
      <c r="D23" s="31" t="s">
        <v>64</v>
      </c>
      <c r="E23" s="208">
        <v>4482</v>
      </c>
      <c r="F23" s="209">
        <v>0</v>
      </c>
      <c r="G23" s="324">
        <v>3529</v>
      </c>
      <c r="H23" s="325">
        <v>0</v>
      </c>
      <c r="I23" s="237">
        <v>5660</v>
      </c>
      <c r="J23" s="238">
        <v>0</v>
      </c>
      <c r="K23" s="266">
        <v>5660</v>
      </c>
      <c r="L23" s="267">
        <v>0</v>
      </c>
      <c r="M23" s="121">
        <v>5660</v>
      </c>
      <c r="N23" s="122">
        <v>0</v>
      </c>
      <c r="O23" s="121">
        <v>5660</v>
      </c>
      <c r="P23" s="122">
        <v>0</v>
      </c>
      <c r="Q23" s="121">
        <v>5660</v>
      </c>
      <c r="R23" s="122">
        <v>0</v>
      </c>
    </row>
    <row r="24" spans="1:18" ht="18" customHeight="1" x14ac:dyDescent="0.25">
      <c r="A24" s="28"/>
      <c r="B24" s="29">
        <v>3</v>
      </c>
      <c r="C24" s="30"/>
      <c r="D24" s="31" t="s">
        <v>65</v>
      </c>
      <c r="E24" s="208">
        <v>12115</v>
      </c>
      <c r="F24" s="209">
        <v>0</v>
      </c>
      <c r="G24" s="324">
        <v>92003</v>
      </c>
      <c r="H24" s="325">
        <v>0</v>
      </c>
      <c r="I24" s="237">
        <v>140600</v>
      </c>
      <c r="J24" s="238">
        <v>0</v>
      </c>
      <c r="K24" s="266">
        <v>141600</v>
      </c>
      <c r="L24" s="267">
        <v>0</v>
      </c>
      <c r="M24" s="121">
        <v>140600</v>
      </c>
      <c r="N24" s="122">
        <v>0</v>
      </c>
      <c r="O24" s="121">
        <v>140600</v>
      </c>
      <c r="P24" s="122">
        <v>0</v>
      </c>
      <c r="Q24" s="121">
        <v>140600</v>
      </c>
      <c r="R24" s="122">
        <v>0</v>
      </c>
    </row>
    <row r="25" spans="1:18" ht="18" customHeight="1" x14ac:dyDescent="0.25">
      <c r="A25" s="28"/>
      <c r="B25" s="29">
        <v>4</v>
      </c>
      <c r="C25" s="30"/>
      <c r="D25" s="31" t="s">
        <v>66</v>
      </c>
      <c r="E25" s="208">
        <v>149452.5</v>
      </c>
      <c r="F25" s="209">
        <v>0</v>
      </c>
      <c r="G25" s="324">
        <v>201061</v>
      </c>
      <c r="H25" s="325">
        <v>17233</v>
      </c>
      <c r="I25" s="237">
        <v>167500</v>
      </c>
      <c r="J25" s="238">
        <v>0</v>
      </c>
      <c r="K25" s="266">
        <v>183946</v>
      </c>
      <c r="L25" s="267">
        <v>0</v>
      </c>
      <c r="M25" s="121">
        <v>190000</v>
      </c>
      <c r="N25" s="122">
        <v>0</v>
      </c>
      <c r="O25" s="121">
        <v>190000</v>
      </c>
      <c r="P25" s="122">
        <v>0</v>
      </c>
      <c r="Q25" s="121">
        <v>190000</v>
      </c>
      <c r="R25" s="122">
        <v>0</v>
      </c>
    </row>
    <row r="26" spans="1:18" s="42" customFormat="1" ht="18" customHeight="1" x14ac:dyDescent="0.25">
      <c r="A26" s="34" t="s">
        <v>52</v>
      </c>
      <c r="B26" s="35"/>
      <c r="C26" s="36"/>
      <c r="D26" s="37" t="s">
        <v>67</v>
      </c>
      <c r="E26" s="112">
        <f t="shared" ref="E26:R26" si="8">SUM(E22:E25)</f>
        <v>181936.5</v>
      </c>
      <c r="F26" s="113">
        <f t="shared" si="8"/>
        <v>0</v>
      </c>
      <c r="G26" s="268">
        <f t="shared" si="8"/>
        <v>329609</v>
      </c>
      <c r="H26" s="269">
        <f t="shared" si="8"/>
        <v>17233</v>
      </c>
      <c r="I26" s="112">
        <f t="shared" ref="I26:J26" si="9">SUM(I22:I25)</f>
        <v>332260</v>
      </c>
      <c r="J26" s="113">
        <f t="shared" si="9"/>
        <v>0</v>
      </c>
      <c r="K26" s="268">
        <f t="shared" ref="K26:L26" si="10">SUM(K22:K25)</f>
        <v>349706</v>
      </c>
      <c r="L26" s="269">
        <f t="shared" si="10"/>
        <v>0</v>
      </c>
      <c r="M26" s="112">
        <f t="shared" ref="M26:N26" si="11">SUM(M22:M25)</f>
        <v>352820</v>
      </c>
      <c r="N26" s="113">
        <f t="shared" si="11"/>
        <v>0</v>
      </c>
      <c r="O26" s="112">
        <f t="shared" si="8"/>
        <v>352820</v>
      </c>
      <c r="P26" s="113">
        <f t="shared" si="8"/>
        <v>0</v>
      </c>
      <c r="Q26" s="112">
        <f t="shared" si="8"/>
        <v>352820</v>
      </c>
      <c r="R26" s="113">
        <f t="shared" si="8"/>
        <v>0</v>
      </c>
    </row>
    <row r="27" spans="1:18" ht="18" customHeight="1" x14ac:dyDescent="0.25">
      <c r="A27" s="38" t="s">
        <v>68</v>
      </c>
      <c r="B27" s="39"/>
      <c r="C27" s="40"/>
      <c r="D27" s="41" t="s">
        <v>69</v>
      </c>
      <c r="E27" s="114"/>
      <c r="F27" s="115"/>
      <c r="G27" s="270"/>
      <c r="H27" s="271"/>
      <c r="I27" s="114"/>
      <c r="J27" s="115"/>
      <c r="K27" s="270"/>
      <c r="L27" s="271"/>
      <c r="M27" s="114"/>
      <c r="N27" s="115"/>
      <c r="O27" s="114"/>
      <c r="P27" s="115"/>
      <c r="Q27" s="114"/>
      <c r="R27" s="115"/>
    </row>
    <row r="28" spans="1:18" s="32" customFormat="1" ht="18" customHeight="1" x14ac:dyDescent="0.25">
      <c r="A28" s="28"/>
      <c r="B28" s="29">
        <v>1</v>
      </c>
      <c r="C28" s="30"/>
      <c r="D28" s="31" t="s">
        <v>70</v>
      </c>
      <c r="E28" s="208"/>
      <c r="F28" s="209"/>
      <c r="G28" s="324"/>
      <c r="H28" s="325"/>
      <c r="I28" s="237"/>
      <c r="J28" s="238"/>
      <c r="K28" s="266"/>
      <c r="L28" s="267"/>
      <c r="M28" s="121"/>
      <c r="N28" s="122"/>
      <c r="O28" s="121"/>
      <c r="P28" s="122"/>
      <c r="Q28" s="121"/>
      <c r="R28" s="122"/>
    </row>
    <row r="29" spans="1:18" ht="18" customHeight="1" x14ac:dyDescent="0.25">
      <c r="A29" s="28"/>
      <c r="B29" s="29"/>
      <c r="C29" s="30" t="s">
        <v>45</v>
      </c>
      <c r="D29" s="31" t="s">
        <v>71</v>
      </c>
      <c r="E29" s="208">
        <v>410719</v>
      </c>
      <c r="F29" s="209">
        <v>0</v>
      </c>
      <c r="G29" s="324">
        <v>747578</v>
      </c>
      <c r="H29" s="325">
        <v>278988</v>
      </c>
      <c r="I29" s="237">
        <v>315500</v>
      </c>
      <c r="J29" s="238">
        <v>199000</v>
      </c>
      <c r="K29" s="266">
        <v>603500</v>
      </c>
      <c r="L29" s="267">
        <v>449834</v>
      </c>
      <c r="M29" s="121">
        <v>359000</v>
      </c>
      <c r="N29" s="122">
        <v>230000</v>
      </c>
      <c r="O29" s="121">
        <v>303000</v>
      </c>
      <c r="P29" s="122">
        <v>0</v>
      </c>
      <c r="Q29" s="121">
        <v>308605</v>
      </c>
      <c r="R29" s="122">
        <v>0</v>
      </c>
    </row>
    <row r="30" spans="1:18" ht="18" customHeight="1" x14ac:dyDescent="0.25">
      <c r="A30" s="28"/>
      <c r="B30" s="29"/>
      <c r="C30" s="30" t="s">
        <v>50</v>
      </c>
      <c r="D30" s="31" t="s">
        <v>72</v>
      </c>
      <c r="E30" s="208">
        <v>15125</v>
      </c>
      <c r="F30" s="209">
        <v>0</v>
      </c>
      <c r="G30" s="324">
        <v>20170</v>
      </c>
      <c r="H30" s="325">
        <v>0</v>
      </c>
      <c r="I30" s="237">
        <v>24300</v>
      </c>
      <c r="J30" s="238">
        <v>0</v>
      </c>
      <c r="K30" s="266">
        <v>24300</v>
      </c>
      <c r="L30" s="267">
        <v>0</v>
      </c>
      <c r="M30" s="121">
        <v>29000</v>
      </c>
      <c r="N30" s="122">
        <v>0</v>
      </c>
      <c r="O30" s="121">
        <v>29000</v>
      </c>
      <c r="P30" s="122">
        <v>0</v>
      </c>
      <c r="Q30" s="121">
        <v>29000</v>
      </c>
      <c r="R30" s="122">
        <v>0</v>
      </c>
    </row>
    <row r="31" spans="1:18" ht="18" customHeight="1" x14ac:dyDescent="0.25">
      <c r="A31" s="28"/>
      <c r="B31" s="29"/>
      <c r="C31" s="30" t="s">
        <v>52</v>
      </c>
      <c r="D31" s="31" t="s">
        <v>73</v>
      </c>
      <c r="E31" s="208">
        <v>0</v>
      </c>
      <c r="F31" s="209">
        <v>10428</v>
      </c>
      <c r="G31" s="324">
        <v>0</v>
      </c>
      <c r="H31" s="325">
        <v>174696</v>
      </c>
      <c r="I31" s="237">
        <v>0</v>
      </c>
      <c r="J31" s="238">
        <v>70000</v>
      </c>
      <c r="K31" s="266">
        <v>0</v>
      </c>
      <c r="L31" s="267">
        <v>67228</v>
      </c>
      <c r="M31" s="121">
        <v>0</v>
      </c>
      <c r="N31" s="122">
        <v>30000</v>
      </c>
      <c r="O31" s="121">
        <v>0</v>
      </c>
      <c r="P31" s="122">
        <v>0</v>
      </c>
      <c r="Q31" s="121">
        <v>0</v>
      </c>
      <c r="R31" s="122">
        <v>70000</v>
      </c>
    </row>
    <row r="32" spans="1:18" ht="18" customHeight="1" x14ac:dyDescent="0.25">
      <c r="A32" s="28"/>
      <c r="B32" s="29"/>
      <c r="C32" s="30" t="s">
        <v>68</v>
      </c>
      <c r="D32" s="31" t="s">
        <v>74</v>
      </c>
      <c r="E32" s="208">
        <v>153</v>
      </c>
      <c r="F32" s="209">
        <v>0</v>
      </c>
      <c r="G32" s="324">
        <v>0</v>
      </c>
      <c r="H32" s="325">
        <v>0</v>
      </c>
      <c r="I32" s="237">
        <v>12300</v>
      </c>
      <c r="J32" s="238">
        <v>0</v>
      </c>
      <c r="K32" s="266">
        <v>7740</v>
      </c>
      <c r="L32" s="267">
        <v>4560</v>
      </c>
      <c r="M32" s="121">
        <v>12300</v>
      </c>
      <c r="N32" s="122">
        <v>0</v>
      </c>
      <c r="O32" s="121">
        <v>12300</v>
      </c>
      <c r="P32" s="122">
        <v>0</v>
      </c>
      <c r="Q32" s="121">
        <v>12300</v>
      </c>
      <c r="R32" s="122">
        <v>0</v>
      </c>
    </row>
    <row r="33" spans="1:21" ht="18" customHeight="1" x14ac:dyDescent="0.25">
      <c r="A33" s="28"/>
      <c r="B33" s="29"/>
      <c r="C33" s="30" t="s">
        <v>75</v>
      </c>
      <c r="D33" s="31" t="s">
        <v>76</v>
      </c>
      <c r="E33" s="208">
        <v>266132</v>
      </c>
      <c r="F33" s="209">
        <v>39600</v>
      </c>
      <c r="G33" s="324">
        <v>346876</v>
      </c>
      <c r="H33" s="325">
        <v>0</v>
      </c>
      <c r="I33" s="237">
        <v>333220</v>
      </c>
      <c r="J33" s="238">
        <v>0</v>
      </c>
      <c r="K33" s="266">
        <v>351220</v>
      </c>
      <c r="L33" s="267">
        <v>0</v>
      </c>
      <c r="M33" s="121">
        <v>270000</v>
      </c>
      <c r="N33" s="122">
        <v>0</v>
      </c>
      <c r="O33" s="121">
        <v>230000</v>
      </c>
      <c r="P33" s="122">
        <v>0</v>
      </c>
      <c r="Q33" s="121">
        <v>270000</v>
      </c>
      <c r="R33" s="122">
        <v>0</v>
      </c>
    </row>
    <row r="34" spans="1:21" ht="18" customHeight="1" thickBot="1" x14ac:dyDescent="0.3">
      <c r="A34" s="54" t="s">
        <v>68</v>
      </c>
      <c r="B34" s="55"/>
      <c r="C34" s="56"/>
      <c r="D34" s="44" t="s">
        <v>77</v>
      </c>
      <c r="E34" s="212">
        <f t="shared" ref="E34:R34" si="12">SUM(E29:E33)</f>
        <v>692129</v>
      </c>
      <c r="F34" s="213">
        <f t="shared" si="12"/>
        <v>50028</v>
      </c>
      <c r="G34" s="328">
        <f t="shared" si="12"/>
        <v>1114624</v>
      </c>
      <c r="H34" s="329">
        <f t="shared" si="12"/>
        <v>453684</v>
      </c>
      <c r="I34" s="123">
        <f t="shared" ref="I34:J34" si="13">SUM(I29:I33)</f>
        <v>685320</v>
      </c>
      <c r="J34" s="124">
        <f t="shared" si="13"/>
        <v>269000</v>
      </c>
      <c r="K34" s="272">
        <f t="shared" ref="K34:L34" si="14">SUM(K29:K33)</f>
        <v>986760</v>
      </c>
      <c r="L34" s="273">
        <f t="shared" si="14"/>
        <v>521622</v>
      </c>
      <c r="M34" s="123">
        <f t="shared" ref="M34:N34" si="15">SUM(M29:M33)</f>
        <v>670300</v>
      </c>
      <c r="N34" s="124">
        <f t="shared" si="15"/>
        <v>260000</v>
      </c>
      <c r="O34" s="123">
        <f t="shared" si="12"/>
        <v>574300</v>
      </c>
      <c r="P34" s="124">
        <f t="shared" si="12"/>
        <v>0</v>
      </c>
      <c r="Q34" s="123">
        <f t="shared" si="12"/>
        <v>619905</v>
      </c>
      <c r="R34" s="124">
        <f t="shared" si="12"/>
        <v>70000</v>
      </c>
    </row>
    <row r="35" spans="1:21" s="32" customFormat="1" ht="6" customHeight="1" x14ac:dyDescent="0.25">
      <c r="A35" s="45"/>
      <c r="B35" s="46"/>
      <c r="C35" s="45"/>
      <c r="D35" s="47"/>
      <c r="E35" s="47"/>
      <c r="F35" s="47"/>
      <c r="G35" s="47"/>
      <c r="H35" s="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</row>
    <row r="36" spans="1:21" s="48" customFormat="1" ht="26.25" customHeight="1" x14ac:dyDescent="0.35">
      <c r="A36" s="571" t="s">
        <v>251</v>
      </c>
      <c r="B36" s="571"/>
      <c r="C36" s="571"/>
      <c r="D36" s="571"/>
      <c r="E36" s="571"/>
      <c r="F36" s="571"/>
      <c r="G36" s="571"/>
      <c r="H36" s="571"/>
      <c r="I36" s="571"/>
      <c r="J36" s="571"/>
      <c r="K36" s="571"/>
      <c r="L36" s="571"/>
      <c r="M36" s="571"/>
      <c r="N36" s="571"/>
      <c r="O36" s="571"/>
      <c r="P36" s="571"/>
      <c r="Q36" s="571"/>
      <c r="R36" s="571"/>
    </row>
    <row r="37" spans="1:21" s="48" customFormat="1" ht="30.75" customHeight="1" thickBot="1" x14ac:dyDescent="0.3">
      <c r="A37" s="45"/>
      <c r="B37" s="46"/>
      <c r="C37" s="45"/>
      <c r="D37" s="47"/>
      <c r="E37" s="47"/>
      <c r="F37" s="47"/>
      <c r="G37" s="47"/>
      <c r="H37" s="47"/>
      <c r="I37" s="49"/>
      <c r="J37" s="142"/>
      <c r="K37" s="262"/>
      <c r="L37" s="262"/>
      <c r="M37" s="49"/>
      <c r="N37" s="142"/>
      <c r="O37" s="49"/>
      <c r="P37" s="142"/>
      <c r="Q37" s="49"/>
      <c r="R37" s="264" t="s">
        <v>225</v>
      </c>
    </row>
    <row r="38" spans="1:21" ht="33" customHeight="1" thickBot="1" x14ac:dyDescent="0.3">
      <c r="A38" s="572" t="s">
        <v>327</v>
      </c>
      <c r="B38" s="573"/>
      <c r="C38" s="574"/>
      <c r="D38" s="578" t="s">
        <v>328</v>
      </c>
      <c r="E38" s="545" t="s">
        <v>229</v>
      </c>
      <c r="F38" s="546"/>
      <c r="G38" s="545" t="s">
        <v>248</v>
      </c>
      <c r="H38" s="546"/>
      <c r="I38" s="580" t="s">
        <v>245</v>
      </c>
      <c r="J38" s="546"/>
      <c r="K38" s="545" t="s">
        <v>243</v>
      </c>
      <c r="L38" s="546"/>
      <c r="M38" s="545" t="s">
        <v>241</v>
      </c>
      <c r="N38" s="546"/>
      <c r="O38" s="545" t="s">
        <v>230</v>
      </c>
      <c r="P38" s="546"/>
      <c r="Q38" s="545" t="s">
        <v>242</v>
      </c>
      <c r="R38" s="546"/>
      <c r="S38" s="312"/>
      <c r="T38" s="312"/>
      <c r="U38" s="312"/>
    </row>
    <row r="39" spans="1:21" ht="33" customHeight="1" thickBot="1" x14ac:dyDescent="0.25">
      <c r="A39" s="575"/>
      <c r="B39" s="576"/>
      <c r="C39" s="577"/>
      <c r="D39" s="579"/>
      <c r="E39" s="210" t="s">
        <v>330</v>
      </c>
      <c r="F39" s="21" t="s">
        <v>331</v>
      </c>
      <c r="G39" s="210" t="s">
        <v>330</v>
      </c>
      <c r="H39" s="21" t="s">
        <v>331</v>
      </c>
      <c r="I39" s="20" t="s">
        <v>330</v>
      </c>
      <c r="J39" s="21" t="s">
        <v>331</v>
      </c>
      <c r="K39" s="20" t="s">
        <v>330</v>
      </c>
      <c r="L39" s="21" t="s">
        <v>331</v>
      </c>
      <c r="M39" s="20" t="s">
        <v>330</v>
      </c>
      <c r="N39" s="21" t="s">
        <v>331</v>
      </c>
      <c r="O39" s="20" t="s">
        <v>330</v>
      </c>
      <c r="P39" s="21" t="s">
        <v>331</v>
      </c>
      <c r="Q39" s="20" t="s">
        <v>330</v>
      </c>
      <c r="R39" s="21" t="s">
        <v>331</v>
      </c>
    </row>
    <row r="40" spans="1:21" ht="18" customHeight="1" x14ac:dyDescent="0.25">
      <c r="A40" s="22" t="s">
        <v>75</v>
      </c>
      <c r="B40" s="23"/>
      <c r="C40" s="24"/>
      <c r="D40" s="25" t="s">
        <v>78</v>
      </c>
      <c r="E40" s="50"/>
      <c r="F40" s="51"/>
      <c r="G40" s="50"/>
      <c r="H40" s="265"/>
      <c r="I40" s="50"/>
      <c r="J40" s="51"/>
      <c r="K40" s="50"/>
      <c r="L40" s="51"/>
      <c r="M40" s="50"/>
      <c r="N40" s="51"/>
      <c r="O40" s="50"/>
      <c r="P40" s="51"/>
      <c r="Q40" s="50"/>
      <c r="R40" s="51"/>
    </row>
    <row r="41" spans="1:21" s="32" customFormat="1" ht="18" customHeight="1" x14ac:dyDescent="0.25">
      <c r="A41" s="28"/>
      <c r="B41" s="29">
        <v>1</v>
      </c>
      <c r="C41" s="30"/>
      <c r="D41" s="31" t="s">
        <v>79</v>
      </c>
      <c r="E41" s="214"/>
      <c r="F41" s="215"/>
      <c r="G41" s="511"/>
      <c r="H41" s="512"/>
      <c r="I41" s="239"/>
      <c r="J41" s="240"/>
      <c r="K41" s="239"/>
      <c r="L41" s="240"/>
      <c r="M41" s="125"/>
      <c r="N41" s="126"/>
      <c r="O41" s="125"/>
      <c r="P41" s="126"/>
      <c r="Q41" s="125"/>
      <c r="R41" s="126"/>
    </row>
    <row r="42" spans="1:21" s="32" customFormat="1" ht="18" customHeight="1" x14ac:dyDescent="0.25">
      <c r="A42" s="28"/>
      <c r="B42" s="29"/>
      <c r="C42" s="30" t="s">
        <v>45</v>
      </c>
      <c r="D42" s="31" t="s">
        <v>80</v>
      </c>
      <c r="E42" s="208">
        <v>9772881</v>
      </c>
      <c r="F42" s="209">
        <v>25379</v>
      </c>
      <c r="G42" s="324">
        <v>12490229</v>
      </c>
      <c r="H42" s="325">
        <v>63056</v>
      </c>
      <c r="I42" s="237">
        <v>14202366</v>
      </c>
      <c r="J42" s="238">
        <v>0</v>
      </c>
      <c r="K42" s="237">
        <v>14873825</v>
      </c>
      <c r="L42" s="238">
        <v>37742</v>
      </c>
      <c r="M42" s="121">
        <v>15549091</v>
      </c>
      <c r="N42" s="122">
        <v>0</v>
      </c>
      <c r="O42" s="121">
        <v>15550000</v>
      </c>
      <c r="P42" s="122">
        <v>0</v>
      </c>
      <c r="Q42" s="121">
        <v>15812824</v>
      </c>
      <c r="R42" s="122">
        <v>0</v>
      </c>
    </row>
    <row r="43" spans="1:21" s="32" customFormat="1" ht="18" customHeight="1" x14ac:dyDescent="0.25">
      <c r="A43" s="28"/>
      <c r="B43" s="29">
        <v>2</v>
      </c>
      <c r="C43" s="30"/>
      <c r="D43" s="31" t="s">
        <v>81</v>
      </c>
      <c r="E43" s="208"/>
      <c r="F43" s="209"/>
      <c r="G43" s="324"/>
      <c r="H43" s="325"/>
      <c r="I43" s="237"/>
      <c r="J43" s="238"/>
      <c r="K43" s="237"/>
      <c r="L43" s="238"/>
      <c r="M43" s="121"/>
      <c r="N43" s="122"/>
      <c r="O43" s="121"/>
      <c r="P43" s="122"/>
      <c r="Q43" s="121"/>
      <c r="R43" s="122"/>
    </row>
    <row r="44" spans="1:21" s="32" customFormat="1" ht="18" customHeight="1" x14ac:dyDescent="0.25">
      <c r="A44" s="28"/>
      <c r="B44" s="29"/>
      <c r="C44" s="30" t="s">
        <v>45</v>
      </c>
      <c r="D44" s="31" t="s">
        <v>82</v>
      </c>
      <c r="E44" s="208">
        <v>1330253</v>
      </c>
      <c r="F44" s="209">
        <v>0</v>
      </c>
      <c r="G44" s="324">
        <v>1495291</v>
      </c>
      <c r="H44" s="325">
        <v>9000</v>
      </c>
      <c r="I44" s="237">
        <v>1249923</v>
      </c>
      <c r="J44" s="238">
        <v>0</v>
      </c>
      <c r="K44" s="237">
        <v>1671419</v>
      </c>
      <c r="L44" s="238">
        <v>0</v>
      </c>
      <c r="M44" s="121">
        <v>1576043</v>
      </c>
      <c r="N44" s="122">
        <v>0</v>
      </c>
      <c r="O44" s="121">
        <v>1576043</v>
      </c>
      <c r="P44" s="122">
        <v>0</v>
      </c>
      <c r="Q44" s="121">
        <v>1576043</v>
      </c>
      <c r="R44" s="122">
        <v>0</v>
      </c>
    </row>
    <row r="45" spans="1:21" s="32" customFormat="1" ht="18" customHeight="1" x14ac:dyDescent="0.25">
      <c r="A45" s="28"/>
      <c r="B45" s="29"/>
      <c r="C45" s="30" t="s">
        <v>50</v>
      </c>
      <c r="D45" s="31" t="s">
        <v>83</v>
      </c>
      <c r="E45" s="208">
        <v>1029582</v>
      </c>
      <c r="F45" s="209">
        <v>0</v>
      </c>
      <c r="G45" s="324">
        <v>1320583</v>
      </c>
      <c r="H45" s="325">
        <v>9935</v>
      </c>
      <c r="I45" s="237">
        <v>993467</v>
      </c>
      <c r="J45" s="238">
        <v>0</v>
      </c>
      <c r="K45" s="237">
        <v>1446798</v>
      </c>
      <c r="L45" s="238">
        <v>0</v>
      </c>
      <c r="M45" s="121">
        <v>1294062</v>
      </c>
      <c r="N45" s="122">
        <v>0</v>
      </c>
      <c r="O45" s="121">
        <v>1294062</v>
      </c>
      <c r="P45" s="122">
        <v>0</v>
      </c>
      <c r="Q45" s="121">
        <v>1294062</v>
      </c>
      <c r="R45" s="122">
        <v>0</v>
      </c>
    </row>
    <row r="46" spans="1:21" s="32" customFormat="1" ht="18" customHeight="1" x14ac:dyDescent="0.25">
      <c r="A46" s="28"/>
      <c r="B46" s="29"/>
      <c r="C46" s="30" t="s">
        <v>52</v>
      </c>
      <c r="D46" s="31" t="s">
        <v>84</v>
      </c>
      <c r="E46" s="208">
        <v>1154107</v>
      </c>
      <c r="F46" s="209">
        <v>0</v>
      </c>
      <c r="G46" s="324">
        <v>1347540</v>
      </c>
      <c r="H46" s="325">
        <v>35000</v>
      </c>
      <c r="I46" s="237">
        <v>1151725</v>
      </c>
      <c r="J46" s="238">
        <v>0</v>
      </c>
      <c r="K46" s="237">
        <v>1454104</v>
      </c>
      <c r="L46" s="238">
        <v>10000</v>
      </c>
      <c r="M46" s="121">
        <v>1332859</v>
      </c>
      <c r="N46" s="122">
        <v>0</v>
      </c>
      <c r="O46" s="121">
        <v>1332859</v>
      </c>
      <c r="P46" s="122">
        <v>0</v>
      </c>
      <c r="Q46" s="121">
        <v>1332859</v>
      </c>
      <c r="R46" s="122">
        <v>0</v>
      </c>
    </row>
    <row r="47" spans="1:21" s="32" customFormat="1" ht="18" customHeight="1" x14ac:dyDescent="0.25">
      <c r="A47" s="28"/>
      <c r="B47" s="29"/>
      <c r="C47" s="30" t="s">
        <v>68</v>
      </c>
      <c r="D47" s="31" t="s">
        <v>85</v>
      </c>
      <c r="E47" s="208">
        <v>950165</v>
      </c>
      <c r="F47" s="209">
        <v>11132</v>
      </c>
      <c r="G47" s="324">
        <v>1071234</v>
      </c>
      <c r="H47" s="325">
        <v>0</v>
      </c>
      <c r="I47" s="237">
        <v>959885</v>
      </c>
      <c r="J47" s="238">
        <v>0</v>
      </c>
      <c r="K47" s="237">
        <v>1229361</v>
      </c>
      <c r="L47" s="238">
        <v>0</v>
      </c>
      <c r="M47" s="121">
        <v>1153059</v>
      </c>
      <c r="N47" s="122">
        <v>0</v>
      </c>
      <c r="O47" s="121">
        <v>1153059</v>
      </c>
      <c r="P47" s="122">
        <v>0</v>
      </c>
      <c r="Q47" s="121">
        <v>1153059</v>
      </c>
      <c r="R47" s="122">
        <v>0</v>
      </c>
    </row>
    <row r="48" spans="1:21" s="32" customFormat="1" ht="18" customHeight="1" x14ac:dyDescent="0.25">
      <c r="A48" s="28"/>
      <c r="B48" s="29"/>
      <c r="C48" s="30" t="s">
        <v>75</v>
      </c>
      <c r="D48" s="31" t="s">
        <v>86</v>
      </c>
      <c r="E48" s="208">
        <v>1067343</v>
      </c>
      <c r="F48" s="209">
        <v>0</v>
      </c>
      <c r="G48" s="324">
        <v>1093066</v>
      </c>
      <c r="H48" s="325">
        <v>0</v>
      </c>
      <c r="I48" s="237">
        <v>860791</v>
      </c>
      <c r="J48" s="238">
        <v>0</v>
      </c>
      <c r="K48" s="237">
        <v>1195951</v>
      </c>
      <c r="L48" s="238">
        <v>2500</v>
      </c>
      <c r="M48" s="121">
        <v>1083643</v>
      </c>
      <c r="N48" s="122">
        <v>0</v>
      </c>
      <c r="O48" s="121">
        <v>1083643</v>
      </c>
      <c r="P48" s="122">
        <v>0</v>
      </c>
      <c r="Q48" s="121">
        <v>1083643</v>
      </c>
      <c r="R48" s="122">
        <v>0</v>
      </c>
    </row>
    <row r="49" spans="1:18" s="32" customFormat="1" ht="18" customHeight="1" x14ac:dyDescent="0.25">
      <c r="A49" s="28"/>
      <c r="B49" s="29"/>
      <c r="C49" s="30" t="s">
        <v>87</v>
      </c>
      <c r="D49" s="31" t="s">
        <v>88</v>
      </c>
      <c r="E49" s="208">
        <v>1059729</v>
      </c>
      <c r="F49" s="209">
        <v>0</v>
      </c>
      <c r="G49" s="324">
        <v>1211363</v>
      </c>
      <c r="H49" s="325">
        <v>0</v>
      </c>
      <c r="I49" s="237">
        <v>962757</v>
      </c>
      <c r="J49" s="238">
        <v>0</v>
      </c>
      <c r="K49" s="237">
        <v>1231881</v>
      </c>
      <c r="L49" s="238">
        <v>0</v>
      </c>
      <c r="M49" s="121">
        <v>1127536</v>
      </c>
      <c r="N49" s="122">
        <v>0</v>
      </c>
      <c r="O49" s="121">
        <v>1127536</v>
      </c>
      <c r="P49" s="122">
        <v>0</v>
      </c>
      <c r="Q49" s="121">
        <v>1127536</v>
      </c>
      <c r="R49" s="122">
        <v>0</v>
      </c>
    </row>
    <row r="50" spans="1:18" s="32" customFormat="1" ht="18" customHeight="1" x14ac:dyDescent="0.25">
      <c r="A50" s="28"/>
      <c r="B50" s="29"/>
      <c r="C50" s="30" t="s">
        <v>89</v>
      </c>
      <c r="D50" s="31" t="s">
        <v>90</v>
      </c>
      <c r="E50" s="208">
        <v>821151</v>
      </c>
      <c r="F50" s="209">
        <v>0</v>
      </c>
      <c r="G50" s="324">
        <v>997906</v>
      </c>
      <c r="H50" s="325">
        <v>4000</v>
      </c>
      <c r="I50" s="237">
        <v>710250</v>
      </c>
      <c r="J50" s="238">
        <v>0</v>
      </c>
      <c r="K50" s="237">
        <v>1204020</v>
      </c>
      <c r="L50" s="238">
        <v>2000</v>
      </c>
      <c r="M50" s="121">
        <v>1077458</v>
      </c>
      <c r="N50" s="122">
        <v>0</v>
      </c>
      <c r="O50" s="121">
        <v>1077458</v>
      </c>
      <c r="P50" s="122">
        <v>0</v>
      </c>
      <c r="Q50" s="121">
        <v>1077458</v>
      </c>
      <c r="R50" s="122">
        <v>0</v>
      </c>
    </row>
    <row r="51" spans="1:18" s="32" customFormat="1" ht="18" customHeight="1" x14ac:dyDescent="0.25">
      <c r="A51" s="28"/>
      <c r="B51" s="29"/>
      <c r="C51" s="30" t="s">
        <v>91</v>
      </c>
      <c r="D51" s="31" t="s">
        <v>92</v>
      </c>
      <c r="E51" s="208">
        <v>1346147</v>
      </c>
      <c r="F51" s="209">
        <v>9575</v>
      </c>
      <c r="G51" s="324">
        <v>1470614</v>
      </c>
      <c r="H51" s="325">
        <v>236286</v>
      </c>
      <c r="I51" s="237">
        <v>1298282</v>
      </c>
      <c r="J51" s="238">
        <v>0</v>
      </c>
      <c r="K51" s="237">
        <v>1675927</v>
      </c>
      <c r="L51" s="238">
        <v>0</v>
      </c>
      <c r="M51" s="121">
        <v>1556643</v>
      </c>
      <c r="N51" s="122">
        <v>0</v>
      </c>
      <c r="O51" s="121">
        <v>1556643</v>
      </c>
      <c r="P51" s="122">
        <v>0</v>
      </c>
      <c r="Q51" s="121">
        <v>1556643</v>
      </c>
      <c r="R51" s="122">
        <v>0</v>
      </c>
    </row>
    <row r="52" spans="1:18" s="32" customFormat="1" ht="18" customHeight="1" x14ac:dyDescent="0.25">
      <c r="A52" s="28"/>
      <c r="B52" s="29"/>
      <c r="C52" s="30" t="s">
        <v>93</v>
      </c>
      <c r="D52" s="31" t="s">
        <v>94</v>
      </c>
      <c r="E52" s="208">
        <v>989646</v>
      </c>
      <c r="F52" s="209">
        <v>11000</v>
      </c>
      <c r="G52" s="324">
        <v>1159182</v>
      </c>
      <c r="H52" s="325">
        <v>0</v>
      </c>
      <c r="I52" s="237">
        <v>908059</v>
      </c>
      <c r="J52" s="238">
        <v>0</v>
      </c>
      <c r="K52" s="237">
        <v>1325553</v>
      </c>
      <c r="L52" s="238">
        <v>3000</v>
      </c>
      <c r="M52" s="121">
        <v>1206384</v>
      </c>
      <c r="N52" s="122">
        <v>0</v>
      </c>
      <c r="O52" s="121">
        <v>1206384</v>
      </c>
      <c r="P52" s="122">
        <v>0</v>
      </c>
      <c r="Q52" s="121">
        <v>1206384</v>
      </c>
      <c r="R52" s="122">
        <v>0</v>
      </c>
    </row>
    <row r="53" spans="1:18" s="32" customFormat="1" ht="18" customHeight="1" x14ac:dyDescent="0.25">
      <c r="A53" s="28"/>
      <c r="B53" s="29"/>
      <c r="C53" s="30" t="s">
        <v>95</v>
      </c>
      <c r="D53" s="31" t="s">
        <v>96</v>
      </c>
      <c r="E53" s="208">
        <v>1327922</v>
      </c>
      <c r="F53" s="209">
        <v>15284</v>
      </c>
      <c r="G53" s="324">
        <v>1479503</v>
      </c>
      <c r="H53" s="325">
        <v>16000</v>
      </c>
      <c r="I53" s="237">
        <v>1197907</v>
      </c>
      <c r="J53" s="238">
        <v>0</v>
      </c>
      <c r="K53" s="237">
        <v>1499503</v>
      </c>
      <c r="L53" s="238">
        <v>11000</v>
      </c>
      <c r="M53" s="121">
        <v>1417350</v>
      </c>
      <c r="N53" s="122">
        <v>0</v>
      </c>
      <c r="O53" s="121">
        <v>1417350</v>
      </c>
      <c r="P53" s="122">
        <v>0</v>
      </c>
      <c r="Q53" s="121">
        <v>1417350</v>
      </c>
      <c r="R53" s="122">
        <v>0</v>
      </c>
    </row>
    <row r="54" spans="1:18" s="32" customFormat="1" ht="18" customHeight="1" x14ac:dyDescent="0.25">
      <c r="A54" s="28"/>
      <c r="B54" s="29"/>
      <c r="C54" s="30" t="s">
        <v>97</v>
      </c>
      <c r="D54" s="31" t="s">
        <v>98</v>
      </c>
      <c r="E54" s="208">
        <v>1507991</v>
      </c>
      <c r="F54" s="209">
        <v>0</v>
      </c>
      <c r="G54" s="324">
        <v>1618169</v>
      </c>
      <c r="H54" s="325">
        <v>101721</v>
      </c>
      <c r="I54" s="237">
        <v>1339217</v>
      </c>
      <c r="J54" s="238">
        <v>0</v>
      </c>
      <c r="K54" s="237">
        <v>1807900</v>
      </c>
      <c r="L54" s="238">
        <v>0</v>
      </c>
      <c r="M54" s="121">
        <v>1703555</v>
      </c>
      <c r="N54" s="122">
        <v>0</v>
      </c>
      <c r="O54" s="121">
        <v>1703555</v>
      </c>
      <c r="P54" s="122">
        <v>0</v>
      </c>
      <c r="Q54" s="121">
        <v>1703555</v>
      </c>
      <c r="R54" s="122">
        <v>0</v>
      </c>
    </row>
    <row r="55" spans="1:18" s="32" customFormat="1" ht="18" customHeight="1" x14ac:dyDescent="0.25">
      <c r="A55" s="28"/>
      <c r="B55" s="29">
        <v>3</v>
      </c>
      <c r="C55" s="30"/>
      <c r="D55" s="31" t="s">
        <v>99</v>
      </c>
      <c r="E55" s="208"/>
      <c r="F55" s="209"/>
      <c r="G55" s="324"/>
      <c r="H55" s="325"/>
      <c r="I55" s="237"/>
      <c r="J55" s="238"/>
      <c r="K55" s="237"/>
      <c r="L55" s="238"/>
      <c r="M55" s="121"/>
      <c r="N55" s="122"/>
      <c r="O55" s="121"/>
      <c r="P55" s="122"/>
      <c r="Q55" s="121"/>
      <c r="R55" s="122"/>
    </row>
    <row r="56" spans="1:18" s="32" customFormat="1" ht="18" customHeight="1" x14ac:dyDescent="0.25">
      <c r="A56" s="28"/>
      <c r="B56" s="29"/>
      <c r="C56" s="30" t="s">
        <v>45</v>
      </c>
      <c r="D56" s="31" t="s">
        <v>100</v>
      </c>
      <c r="E56" s="208">
        <v>119716</v>
      </c>
      <c r="F56" s="209">
        <v>1357470</v>
      </c>
      <c r="G56" s="324">
        <v>148750</v>
      </c>
      <c r="H56" s="325">
        <v>1757495</v>
      </c>
      <c r="I56" s="237">
        <v>253000</v>
      </c>
      <c r="J56" s="238">
        <v>55000</v>
      </c>
      <c r="K56" s="237">
        <v>302181</v>
      </c>
      <c r="L56" s="238">
        <v>806197</v>
      </c>
      <c r="M56" s="121">
        <v>246000</v>
      </c>
      <c r="N56" s="122">
        <v>0</v>
      </c>
      <c r="O56" s="121">
        <v>243000</v>
      </c>
      <c r="P56" s="122">
        <v>0</v>
      </c>
      <c r="Q56" s="121">
        <v>318000</v>
      </c>
      <c r="R56" s="122">
        <v>50000</v>
      </c>
    </row>
    <row r="57" spans="1:18" s="32" customFormat="1" ht="18" customHeight="1" x14ac:dyDescent="0.25">
      <c r="A57" s="28"/>
      <c r="B57" s="29"/>
      <c r="C57" s="30" t="s">
        <v>50</v>
      </c>
      <c r="D57" s="31" t="s">
        <v>101</v>
      </c>
      <c r="E57" s="208">
        <v>0</v>
      </c>
      <c r="F57" s="209">
        <v>730913</v>
      </c>
      <c r="G57" s="324">
        <v>0</v>
      </c>
      <c r="H57" s="325">
        <v>1250375</v>
      </c>
      <c r="I57" s="237">
        <v>0</v>
      </c>
      <c r="J57" s="238">
        <v>0</v>
      </c>
      <c r="K57" s="237">
        <v>0</v>
      </c>
      <c r="L57" s="238">
        <v>0</v>
      </c>
      <c r="M57" s="121">
        <v>0</v>
      </c>
      <c r="N57" s="122">
        <v>0</v>
      </c>
      <c r="O57" s="121">
        <v>0</v>
      </c>
      <c r="P57" s="122">
        <v>0</v>
      </c>
      <c r="Q57" s="121">
        <v>0</v>
      </c>
      <c r="R57" s="122">
        <v>0</v>
      </c>
    </row>
    <row r="58" spans="1:18" s="32" customFormat="1" ht="18" customHeight="1" x14ac:dyDescent="0.25">
      <c r="A58" s="28"/>
      <c r="B58" s="29">
        <v>4</v>
      </c>
      <c r="C58" s="30"/>
      <c r="D58" s="31" t="s">
        <v>102</v>
      </c>
      <c r="E58" s="208">
        <v>46802</v>
      </c>
      <c r="F58" s="209">
        <v>0</v>
      </c>
      <c r="G58" s="324">
        <v>57979</v>
      </c>
      <c r="H58" s="325">
        <v>0</v>
      </c>
      <c r="I58" s="237">
        <v>350000</v>
      </c>
      <c r="J58" s="238">
        <v>0</v>
      </c>
      <c r="K58" s="237">
        <v>220000</v>
      </c>
      <c r="L58" s="238">
        <v>0</v>
      </c>
      <c r="M58" s="121">
        <v>390000</v>
      </c>
      <c r="N58" s="122">
        <v>0</v>
      </c>
      <c r="O58" s="121">
        <v>390000</v>
      </c>
      <c r="P58" s="122">
        <v>0</v>
      </c>
      <c r="Q58" s="121">
        <v>400000</v>
      </c>
      <c r="R58" s="122">
        <v>0</v>
      </c>
    </row>
    <row r="59" spans="1:18" ht="18" customHeight="1" x14ac:dyDescent="0.25">
      <c r="A59" s="28"/>
      <c r="B59" s="29">
        <v>5</v>
      </c>
      <c r="C59" s="30"/>
      <c r="D59" s="31" t="s">
        <v>103</v>
      </c>
      <c r="E59" s="208">
        <v>2476508</v>
      </c>
      <c r="F59" s="209">
        <v>0</v>
      </c>
      <c r="G59" s="324">
        <v>2837411</v>
      </c>
      <c r="H59" s="325">
        <v>0</v>
      </c>
      <c r="I59" s="237">
        <v>2839564</v>
      </c>
      <c r="J59" s="238">
        <v>0</v>
      </c>
      <c r="K59" s="237">
        <v>3107502</v>
      </c>
      <c r="L59" s="238">
        <v>0</v>
      </c>
      <c r="M59" s="121">
        <v>3350000</v>
      </c>
      <c r="N59" s="122">
        <v>0</v>
      </c>
      <c r="O59" s="121">
        <v>3517500</v>
      </c>
      <c r="P59" s="122">
        <v>0</v>
      </c>
      <c r="Q59" s="121">
        <v>3693300</v>
      </c>
      <c r="R59" s="122">
        <v>0</v>
      </c>
    </row>
    <row r="60" spans="1:18" ht="18" customHeight="1" x14ac:dyDescent="0.25">
      <c r="A60" s="28"/>
      <c r="B60" s="29">
        <v>6</v>
      </c>
      <c r="C60" s="30"/>
      <c r="D60" s="31" t="s">
        <v>104</v>
      </c>
      <c r="E60" s="208">
        <v>2223900</v>
      </c>
      <c r="F60" s="209">
        <v>0</v>
      </c>
      <c r="G60" s="324">
        <v>2872172</v>
      </c>
      <c r="H60" s="325">
        <v>617321</v>
      </c>
      <c r="I60" s="237">
        <v>2933391</v>
      </c>
      <c r="J60" s="238">
        <v>0</v>
      </c>
      <c r="K60" s="237">
        <v>2996079</v>
      </c>
      <c r="L60" s="238">
        <v>7120</v>
      </c>
      <c r="M60" s="121">
        <v>2377050</v>
      </c>
      <c r="N60" s="122">
        <v>0</v>
      </c>
      <c r="O60" s="121">
        <v>2483051</v>
      </c>
      <c r="P60" s="122">
        <v>0</v>
      </c>
      <c r="Q60" s="121">
        <v>2594355</v>
      </c>
      <c r="R60" s="122">
        <v>0</v>
      </c>
    </row>
    <row r="61" spans="1:18" ht="18" customHeight="1" x14ac:dyDescent="0.25">
      <c r="A61" s="28"/>
      <c r="B61" s="29">
        <v>7</v>
      </c>
      <c r="C61" s="30"/>
      <c r="D61" s="31" t="s">
        <v>105</v>
      </c>
      <c r="E61" s="208">
        <v>3560</v>
      </c>
      <c r="F61" s="209">
        <v>0</v>
      </c>
      <c r="G61" s="324">
        <v>5714</v>
      </c>
      <c r="H61" s="325">
        <v>0</v>
      </c>
      <c r="I61" s="237">
        <v>6595</v>
      </c>
      <c r="J61" s="238">
        <v>0</v>
      </c>
      <c r="K61" s="237">
        <v>6595</v>
      </c>
      <c r="L61" s="238">
        <v>0</v>
      </c>
      <c r="M61" s="121">
        <v>6595</v>
      </c>
      <c r="N61" s="122">
        <v>0</v>
      </c>
      <c r="O61" s="121">
        <v>6595</v>
      </c>
      <c r="P61" s="122">
        <v>0</v>
      </c>
      <c r="Q61" s="121">
        <v>6595</v>
      </c>
      <c r="R61" s="122">
        <v>0</v>
      </c>
    </row>
    <row r="62" spans="1:18" s="53" customFormat="1" ht="18" customHeight="1" x14ac:dyDescent="0.25">
      <c r="A62" s="28"/>
      <c r="B62" s="29">
        <v>8</v>
      </c>
      <c r="C62" s="30"/>
      <c r="D62" s="52" t="s">
        <v>106</v>
      </c>
      <c r="E62" s="208">
        <v>6550</v>
      </c>
      <c r="F62" s="209">
        <v>0</v>
      </c>
      <c r="G62" s="324">
        <v>6660</v>
      </c>
      <c r="H62" s="325">
        <v>0</v>
      </c>
      <c r="I62" s="237">
        <v>17000</v>
      </c>
      <c r="J62" s="238">
        <v>0</v>
      </c>
      <c r="K62" s="237">
        <v>17000</v>
      </c>
      <c r="L62" s="238">
        <v>0</v>
      </c>
      <c r="M62" s="121">
        <v>23000</v>
      </c>
      <c r="N62" s="122">
        <v>0</v>
      </c>
      <c r="O62" s="121">
        <v>23000</v>
      </c>
      <c r="P62" s="122">
        <v>0</v>
      </c>
      <c r="Q62" s="121">
        <v>23915</v>
      </c>
      <c r="R62" s="122">
        <v>0</v>
      </c>
    </row>
    <row r="63" spans="1:18" ht="18" customHeight="1" x14ac:dyDescent="0.25">
      <c r="A63" s="34" t="s">
        <v>75</v>
      </c>
      <c r="B63" s="35"/>
      <c r="C63" s="36"/>
      <c r="D63" s="37" t="s">
        <v>107</v>
      </c>
      <c r="E63" s="112">
        <f>SUM(E42:E62)</f>
        <v>27233953</v>
      </c>
      <c r="F63" s="113">
        <f>SUM(F41:F62)</f>
        <v>2160753</v>
      </c>
      <c r="G63" s="268">
        <f>SUM(G42:G62)</f>
        <v>32683366</v>
      </c>
      <c r="H63" s="269">
        <f>SUM(H41:H62)</f>
        <v>4100189</v>
      </c>
      <c r="I63" s="112">
        <f>SUM(I42:I62)</f>
        <v>32234179</v>
      </c>
      <c r="J63" s="113">
        <f>SUM(J41:J62)</f>
        <v>55000</v>
      </c>
      <c r="K63" s="112">
        <f>SUM(K42:K62)</f>
        <v>37265599</v>
      </c>
      <c r="L63" s="113">
        <f>SUM(L41:L62)</f>
        <v>879559</v>
      </c>
      <c r="M63" s="112">
        <f>SUM(M42:M62)</f>
        <v>36470328</v>
      </c>
      <c r="N63" s="113">
        <f>SUM(N41:N62)</f>
        <v>0</v>
      </c>
      <c r="O63" s="112">
        <f>SUM(O42:O62)</f>
        <v>36741738</v>
      </c>
      <c r="P63" s="113">
        <f>SUM(P41:P62)</f>
        <v>0</v>
      </c>
      <c r="Q63" s="112">
        <f>SUM(Q42:Q62)</f>
        <v>37377581</v>
      </c>
      <c r="R63" s="113">
        <f>SUM(R41:R62)</f>
        <v>50000</v>
      </c>
    </row>
    <row r="64" spans="1:18" ht="18" customHeight="1" x14ac:dyDescent="0.25">
      <c r="A64" s="38" t="s">
        <v>87</v>
      </c>
      <c r="B64" s="39"/>
      <c r="C64" s="40"/>
      <c r="D64" s="41" t="s">
        <v>108</v>
      </c>
      <c r="E64" s="114"/>
      <c r="F64" s="115"/>
      <c r="G64" s="270"/>
      <c r="H64" s="271"/>
      <c r="I64" s="114"/>
      <c r="J64" s="115"/>
      <c r="K64" s="114"/>
      <c r="L64" s="115"/>
      <c r="M64" s="114"/>
      <c r="N64" s="115"/>
      <c r="O64" s="114"/>
      <c r="P64" s="115"/>
      <c r="Q64" s="114"/>
      <c r="R64" s="115"/>
    </row>
    <row r="65" spans="1:18" ht="18" customHeight="1" x14ac:dyDescent="0.25">
      <c r="A65" s="28"/>
      <c r="B65" s="29">
        <v>1</v>
      </c>
      <c r="C65" s="30"/>
      <c r="D65" s="31" t="s">
        <v>109</v>
      </c>
      <c r="E65" s="208">
        <v>716758</v>
      </c>
      <c r="F65" s="209">
        <v>8938</v>
      </c>
      <c r="G65" s="324">
        <v>736083</v>
      </c>
      <c r="H65" s="325">
        <v>2856</v>
      </c>
      <c r="I65" s="237">
        <v>776000</v>
      </c>
      <c r="J65" s="238">
        <v>76062</v>
      </c>
      <c r="K65" s="237">
        <v>849798</v>
      </c>
      <c r="L65" s="238">
        <v>103256</v>
      </c>
      <c r="M65" s="121">
        <v>845000</v>
      </c>
      <c r="N65" s="122">
        <v>0</v>
      </c>
      <c r="O65" s="121">
        <v>870000</v>
      </c>
      <c r="P65" s="122"/>
      <c r="Q65" s="121">
        <v>870000</v>
      </c>
      <c r="R65" s="122">
        <v>0</v>
      </c>
    </row>
    <row r="66" spans="1:18" ht="18" customHeight="1" x14ac:dyDescent="0.25">
      <c r="A66" s="28"/>
      <c r="B66" s="29">
        <v>2</v>
      </c>
      <c r="C66" s="30"/>
      <c r="D66" s="31" t="s">
        <v>110</v>
      </c>
      <c r="E66" s="208">
        <v>1434736</v>
      </c>
      <c r="F66" s="209">
        <v>105577</v>
      </c>
      <c r="G66" s="324">
        <v>1512669</v>
      </c>
      <c r="H66" s="325">
        <v>157958</v>
      </c>
      <c r="I66" s="237">
        <v>1565804</v>
      </c>
      <c r="J66" s="238">
        <v>0</v>
      </c>
      <c r="K66" s="237">
        <v>1768170</v>
      </c>
      <c r="L66" s="238">
        <v>14492</v>
      </c>
      <c r="M66" s="121">
        <v>1826000</v>
      </c>
      <c r="N66" s="122">
        <v>0</v>
      </c>
      <c r="O66" s="121">
        <v>1826000</v>
      </c>
      <c r="P66" s="122"/>
      <c r="Q66" s="121">
        <v>1826000</v>
      </c>
      <c r="R66" s="122">
        <v>0</v>
      </c>
    </row>
    <row r="67" spans="1:18" s="32" customFormat="1" ht="18" customHeight="1" x14ac:dyDescent="0.25">
      <c r="A67" s="28"/>
      <c r="B67" s="29">
        <v>3</v>
      </c>
      <c r="C67" s="30"/>
      <c r="D67" s="31" t="s">
        <v>111</v>
      </c>
      <c r="E67" s="208">
        <v>127956</v>
      </c>
      <c r="F67" s="209">
        <v>3384</v>
      </c>
      <c r="G67" s="324">
        <v>373488</v>
      </c>
      <c r="H67" s="325">
        <v>17346</v>
      </c>
      <c r="I67" s="237">
        <v>300500</v>
      </c>
      <c r="J67" s="238">
        <v>0</v>
      </c>
      <c r="K67" s="237">
        <v>380916</v>
      </c>
      <c r="L67" s="238">
        <v>0</v>
      </c>
      <c r="M67" s="121">
        <v>346000</v>
      </c>
      <c r="N67" s="122">
        <v>0</v>
      </c>
      <c r="O67" s="121">
        <v>346000</v>
      </c>
      <c r="P67" s="122">
        <v>0</v>
      </c>
      <c r="Q67" s="121">
        <v>346000</v>
      </c>
      <c r="R67" s="122">
        <v>0</v>
      </c>
    </row>
    <row r="68" spans="1:18" s="32" customFormat="1" ht="18" customHeight="1" x14ac:dyDescent="0.25">
      <c r="A68" s="28"/>
      <c r="B68" s="29">
        <v>4</v>
      </c>
      <c r="C68" s="30"/>
      <c r="D68" s="31" t="s">
        <v>112</v>
      </c>
      <c r="E68" s="208"/>
      <c r="F68" s="209"/>
      <c r="G68" s="324"/>
      <c r="H68" s="325"/>
      <c r="I68" s="237"/>
      <c r="J68" s="238"/>
      <c r="K68" s="237"/>
      <c r="L68" s="238"/>
      <c r="M68" s="121"/>
      <c r="N68" s="122"/>
      <c r="O68" s="121"/>
      <c r="P68" s="122"/>
      <c r="Q68" s="121"/>
      <c r="R68" s="122"/>
    </row>
    <row r="69" spans="1:18" ht="18" customHeight="1" x14ac:dyDescent="0.25">
      <c r="A69" s="28"/>
      <c r="B69" s="29"/>
      <c r="C69" s="30" t="s">
        <v>45</v>
      </c>
      <c r="D69" s="31" t="s">
        <v>113</v>
      </c>
      <c r="E69" s="208">
        <v>2773</v>
      </c>
      <c r="F69" s="209">
        <v>0</v>
      </c>
      <c r="G69" s="324">
        <v>95615</v>
      </c>
      <c r="H69" s="325">
        <v>29700</v>
      </c>
      <c r="I69" s="237">
        <v>47000</v>
      </c>
      <c r="J69" s="238">
        <v>0</v>
      </c>
      <c r="K69" s="237">
        <v>47920</v>
      </c>
      <c r="L69" s="238">
        <v>0</v>
      </c>
      <c r="M69" s="121">
        <v>65000</v>
      </c>
      <c r="N69" s="122">
        <v>0</v>
      </c>
      <c r="O69" s="121">
        <v>67000</v>
      </c>
      <c r="P69" s="122">
        <v>0</v>
      </c>
      <c r="Q69" s="121">
        <v>70000</v>
      </c>
      <c r="R69" s="122">
        <v>0</v>
      </c>
    </row>
    <row r="70" spans="1:18" ht="18" customHeight="1" x14ac:dyDescent="0.25">
      <c r="A70" s="28"/>
      <c r="B70" s="29"/>
      <c r="C70" s="30" t="s">
        <v>50</v>
      </c>
      <c r="D70" s="31" t="s">
        <v>195</v>
      </c>
      <c r="E70" s="208">
        <v>4592</v>
      </c>
      <c r="F70" s="209">
        <v>220332</v>
      </c>
      <c r="G70" s="324">
        <v>1880</v>
      </c>
      <c r="H70" s="325">
        <v>393639</v>
      </c>
      <c r="I70" s="237">
        <v>20000</v>
      </c>
      <c r="J70" s="238">
        <v>854000</v>
      </c>
      <c r="K70" s="237">
        <v>220000</v>
      </c>
      <c r="L70" s="238">
        <v>3475411</v>
      </c>
      <c r="M70" s="121">
        <v>200000</v>
      </c>
      <c r="N70" s="122">
        <v>1000000</v>
      </c>
      <c r="O70" s="121">
        <v>200000</v>
      </c>
      <c r="P70" s="122">
        <v>0</v>
      </c>
      <c r="Q70" s="121">
        <v>215000</v>
      </c>
      <c r="R70" s="122">
        <v>316561</v>
      </c>
    </row>
    <row r="71" spans="1:18" ht="18" customHeight="1" x14ac:dyDescent="0.25">
      <c r="A71" s="137"/>
      <c r="B71" s="138"/>
      <c r="C71" s="139" t="s">
        <v>52</v>
      </c>
      <c r="D71" s="499" t="s">
        <v>252</v>
      </c>
      <c r="E71" s="230">
        <v>225500</v>
      </c>
      <c r="F71" s="231">
        <v>47250</v>
      </c>
      <c r="G71" s="230">
        <v>230000</v>
      </c>
      <c r="H71" s="231">
        <v>80000</v>
      </c>
      <c r="I71" s="241">
        <v>211000</v>
      </c>
      <c r="J71" s="242">
        <v>0</v>
      </c>
      <c r="K71" s="241">
        <v>211000</v>
      </c>
      <c r="L71" s="242">
        <v>330000</v>
      </c>
      <c r="M71" s="140">
        <v>15000</v>
      </c>
      <c r="N71" s="141">
        <v>0</v>
      </c>
      <c r="O71" s="140">
        <v>10000</v>
      </c>
      <c r="P71" s="141">
        <v>0</v>
      </c>
      <c r="Q71" s="140">
        <v>10000</v>
      </c>
      <c r="R71" s="141">
        <v>0</v>
      </c>
    </row>
    <row r="72" spans="1:18" ht="18" customHeight="1" thickBot="1" x14ac:dyDescent="0.3">
      <c r="A72" s="54" t="s">
        <v>87</v>
      </c>
      <c r="B72" s="55"/>
      <c r="C72" s="56"/>
      <c r="D72" s="44" t="s">
        <v>114</v>
      </c>
      <c r="E72" s="232">
        <f t="shared" ref="E72:J72" si="16">SUM(E65:E71)</f>
        <v>2512315</v>
      </c>
      <c r="F72" s="233">
        <f t="shared" si="16"/>
        <v>385481</v>
      </c>
      <c r="G72" s="330">
        <f t="shared" si="16"/>
        <v>2949735</v>
      </c>
      <c r="H72" s="331">
        <f t="shared" si="16"/>
        <v>681499</v>
      </c>
      <c r="I72" s="123">
        <f t="shared" si="16"/>
        <v>2920304</v>
      </c>
      <c r="J72" s="124">
        <f t="shared" si="16"/>
        <v>930062</v>
      </c>
      <c r="K72" s="123">
        <f t="shared" ref="K72:L72" si="17">SUM(K65:K71)</f>
        <v>3477804</v>
      </c>
      <c r="L72" s="124">
        <f t="shared" si="17"/>
        <v>3923159</v>
      </c>
      <c r="M72" s="123">
        <f t="shared" ref="M72:N72" si="18">SUM(M65:M71)</f>
        <v>3297000</v>
      </c>
      <c r="N72" s="124">
        <f t="shared" si="18"/>
        <v>1000000</v>
      </c>
      <c r="O72" s="123">
        <f t="shared" ref="O72:R72" si="19">SUM(O65:O71)</f>
        <v>3319000</v>
      </c>
      <c r="P72" s="124">
        <f t="shared" si="19"/>
        <v>0</v>
      </c>
      <c r="Q72" s="123">
        <f t="shared" si="19"/>
        <v>3337000</v>
      </c>
      <c r="R72" s="124">
        <f t="shared" si="19"/>
        <v>316561</v>
      </c>
    </row>
    <row r="73" spans="1:18" s="32" customFormat="1" ht="6" customHeight="1" x14ac:dyDescent="0.25">
      <c r="A73" s="45"/>
      <c r="B73" s="46"/>
      <c r="C73" s="45"/>
      <c r="D73" s="47"/>
      <c r="E73" s="47"/>
      <c r="F73" s="47"/>
      <c r="G73" s="47"/>
      <c r="H73" s="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</row>
    <row r="74" spans="1:18" ht="24" customHeight="1" x14ac:dyDescent="0.35">
      <c r="A74" s="571" t="s">
        <v>251</v>
      </c>
      <c r="B74" s="571"/>
      <c r="C74" s="571"/>
      <c r="D74" s="571"/>
      <c r="E74" s="571"/>
      <c r="F74" s="571"/>
      <c r="G74" s="571"/>
      <c r="H74" s="571"/>
      <c r="I74" s="571"/>
      <c r="J74" s="571"/>
      <c r="K74" s="571"/>
      <c r="L74" s="571"/>
      <c r="M74" s="571"/>
      <c r="N74" s="571"/>
      <c r="O74" s="571"/>
      <c r="P74" s="571"/>
      <c r="Q74" s="571"/>
      <c r="R74" s="571"/>
    </row>
    <row r="75" spans="1:18" ht="30.75" customHeight="1" thickBot="1" x14ac:dyDescent="0.3">
      <c r="A75" s="57"/>
      <c r="B75" s="58"/>
      <c r="C75" s="57"/>
      <c r="D75" s="59"/>
      <c r="E75" s="47"/>
      <c r="F75" s="47"/>
      <c r="G75" s="47"/>
      <c r="H75" s="47"/>
      <c r="I75" s="49"/>
      <c r="J75" s="142"/>
      <c r="K75" s="262"/>
      <c r="L75" s="262"/>
      <c r="M75" s="49"/>
      <c r="N75" s="142"/>
      <c r="O75" s="49"/>
      <c r="P75" s="142"/>
      <c r="Q75" s="49"/>
      <c r="R75" s="264" t="s">
        <v>226</v>
      </c>
    </row>
    <row r="76" spans="1:18" ht="33" customHeight="1" thickBot="1" x14ac:dyDescent="0.25">
      <c r="A76" s="572" t="s">
        <v>327</v>
      </c>
      <c r="B76" s="573"/>
      <c r="C76" s="574"/>
      <c r="D76" s="578" t="s">
        <v>328</v>
      </c>
      <c r="E76" s="545" t="s">
        <v>229</v>
      </c>
      <c r="F76" s="546"/>
      <c r="G76" s="545" t="s">
        <v>248</v>
      </c>
      <c r="H76" s="546"/>
      <c r="I76" s="580" t="s">
        <v>245</v>
      </c>
      <c r="J76" s="546"/>
      <c r="K76" s="545" t="s">
        <v>243</v>
      </c>
      <c r="L76" s="546"/>
      <c r="M76" s="545" t="s">
        <v>241</v>
      </c>
      <c r="N76" s="546"/>
      <c r="O76" s="545" t="s">
        <v>230</v>
      </c>
      <c r="P76" s="546"/>
      <c r="Q76" s="545" t="s">
        <v>242</v>
      </c>
      <c r="R76" s="546"/>
    </row>
    <row r="77" spans="1:18" ht="33" customHeight="1" thickBot="1" x14ac:dyDescent="0.25">
      <c r="A77" s="575"/>
      <c r="B77" s="576"/>
      <c r="C77" s="577"/>
      <c r="D77" s="579"/>
      <c r="E77" s="210" t="s">
        <v>330</v>
      </c>
      <c r="F77" s="21" t="s">
        <v>331</v>
      </c>
      <c r="G77" s="210" t="s">
        <v>330</v>
      </c>
      <c r="H77" s="21" t="s">
        <v>331</v>
      </c>
      <c r="I77" s="20" t="s">
        <v>330</v>
      </c>
      <c r="J77" s="21" t="s">
        <v>331</v>
      </c>
      <c r="K77" s="20" t="s">
        <v>330</v>
      </c>
      <c r="L77" s="21" t="s">
        <v>331</v>
      </c>
      <c r="M77" s="20" t="s">
        <v>330</v>
      </c>
      <c r="N77" s="21" t="s">
        <v>331</v>
      </c>
      <c r="O77" s="20" t="s">
        <v>330</v>
      </c>
      <c r="P77" s="21" t="s">
        <v>331</v>
      </c>
      <c r="Q77" s="20" t="s">
        <v>330</v>
      </c>
      <c r="R77" s="21" t="s">
        <v>331</v>
      </c>
    </row>
    <row r="78" spans="1:18" ht="18" customHeight="1" x14ac:dyDescent="0.25">
      <c r="A78" s="22" t="s">
        <v>89</v>
      </c>
      <c r="B78" s="23"/>
      <c r="C78" s="24"/>
      <c r="D78" s="25" t="s">
        <v>115</v>
      </c>
      <c r="E78" s="26"/>
      <c r="F78" s="27"/>
      <c r="G78" s="26"/>
      <c r="H78" s="332"/>
      <c r="I78" s="26"/>
      <c r="J78" s="27"/>
      <c r="K78" s="26"/>
      <c r="L78" s="27"/>
      <c r="M78" s="26"/>
      <c r="N78" s="27"/>
      <c r="O78" s="26"/>
      <c r="P78" s="27"/>
      <c r="Q78" s="26"/>
      <c r="R78" s="27"/>
    </row>
    <row r="79" spans="1:18" s="42" customFormat="1" ht="18" customHeight="1" x14ac:dyDescent="0.25">
      <c r="A79" s="28"/>
      <c r="B79" s="29">
        <v>1</v>
      </c>
      <c r="C79" s="30"/>
      <c r="D79" s="31" t="s">
        <v>116</v>
      </c>
      <c r="E79" s="208">
        <v>292707</v>
      </c>
      <c r="F79" s="209">
        <v>723245</v>
      </c>
      <c r="G79" s="324">
        <v>257616</v>
      </c>
      <c r="H79" s="325">
        <v>612585</v>
      </c>
      <c r="I79" s="237">
        <v>394000</v>
      </c>
      <c r="J79" s="238">
        <v>0</v>
      </c>
      <c r="K79" s="237">
        <v>422500</v>
      </c>
      <c r="L79" s="238">
        <v>300000</v>
      </c>
      <c r="M79" s="121">
        <v>387569</v>
      </c>
      <c r="N79" s="122">
        <v>0</v>
      </c>
      <c r="O79" s="121">
        <v>378284</v>
      </c>
      <c r="P79" s="122">
        <v>0</v>
      </c>
      <c r="Q79" s="121">
        <v>439821</v>
      </c>
      <c r="R79" s="122">
        <v>0</v>
      </c>
    </row>
    <row r="80" spans="1:18" s="32" customFormat="1" ht="18" customHeight="1" x14ac:dyDescent="0.25">
      <c r="A80" s="28"/>
      <c r="B80" s="29">
        <v>2</v>
      </c>
      <c r="C80" s="30"/>
      <c r="D80" s="31" t="s">
        <v>117</v>
      </c>
      <c r="E80" s="208"/>
      <c r="F80" s="209"/>
      <c r="G80" s="324"/>
      <c r="H80" s="325"/>
      <c r="I80" s="237"/>
      <c r="J80" s="238"/>
      <c r="K80" s="237"/>
      <c r="L80" s="238"/>
      <c r="M80" s="121"/>
      <c r="N80" s="122"/>
      <c r="O80" s="121"/>
      <c r="P80" s="122"/>
      <c r="Q80" s="121"/>
      <c r="R80" s="122"/>
    </row>
    <row r="81" spans="1:18" s="32" customFormat="1" ht="18" customHeight="1" x14ac:dyDescent="0.25">
      <c r="A81" s="28"/>
      <c r="B81" s="29"/>
      <c r="C81" s="30" t="s">
        <v>45</v>
      </c>
      <c r="D81" s="31" t="s">
        <v>118</v>
      </c>
      <c r="E81" s="208">
        <v>3659</v>
      </c>
      <c r="F81" s="209">
        <v>0</v>
      </c>
      <c r="G81" s="324">
        <v>6099</v>
      </c>
      <c r="H81" s="325">
        <v>0</v>
      </c>
      <c r="I81" s="237">
        <v>35000</v>
      </c>
      <c r="J81" s="238">
        <v>0</v>
      </c>
      <c r="K81" s="237">
        <v>35295</v>
      </c>
      <c r="L81" s="238">
        <v>0</v>
      </c>
      <c r="M81" s="121">
        <v>36000</v>
      </c>
      <c r="N81" s="122">
        <v>0</v>
      </c>
      <c r="O81" s="121">
        <v>36000</v>
      </c>
      <c r="P81" s="122">
        <v>0</v>
      </c>
      <c r="Q81" s="121">
        <v>38250</v>
      </c>
      <c r="R81" s="122">
        <v>0</v>
      </c>
    </row>
    <row r="82" spans="1:18" s="32" customFormat="1" ht="18" customHeight="1" x14ac:dyDescent="0.25">
      <c r="A82" s="28"/>
      <c r="B82" s="29"/>
      <c r="C82" s="30" t="s">
        <v>50</v>
      </c>
      <c r="D82" s="31" t="s">
        <v>119</v>
      </c>
      <c r="E82" s="208">
        <v>21934</v>
      </c>
      <c r="F82" s="209">
        <v>0</v>
      </c>
      <c r="G82" s="324">
        <v>209</v>
      </c>
      <c r="H82" s="325">
        <v>0</v>
      </c>
      <c r="I82" s="237">
        <v>70000</v>
      </c>
      <c r="J82" s="238">
        <v>0</v>
      </c>
      <c r="K82" s="237">
        <v>115590</v>
      </c>
      <c r="L82" s="238">
        <v>0</v>
      </c>
      <c r="M82" s="121">
        <v>70000</v>
      </c>
      <c r="N82" s="122">
        <v>0</v>
      </c>
      <c r="O82" s="121">
        <v>70000</v>
      </c>
      <c r="P82" s="122">
        <v>0</v>
      </c>
      <c r="Q82" s="121">
        <v>70000</v>
      </c>
      <c r="R82" s="122">
        <v>0</v>
      </c>
    </row>
    <row r="83" spans="1:18" s="32" customFormat="1" ht="18" customHeight="1" x14ac:dyDescent="0.25">
      <c r="A83" s="28"/>
      <c r="B83" s="29">
        <v>3</v>
      </c>
      <c r="C83" s="30"/>
      <c r="D83" s="31" t="s">
        <v>120</v>
      </c>
      <c r="E83" s="208"/>
      <c r="F83" s="209"/>
      <c r="G83" s="324"/>
      <c r="H83" s="325"/>
      <c r="I83" s="237"/>
      <c r="J83" s="238"/>
      <c r="K83" s="237"/>
      <c r="L83" s="238"/>
      <c r="M83" s="121"/>
      <c r="N83" s="122"/>
      <c r="O83" s="121"/>
      <c r="P83" s="122"/>
      <c r="Q83" s="121"/>
      <c r="R83" s="122"/>
    </row>
    <row r="84" spans="1:18" ht="18" customHeight="1" x14ac:dyDescent="0.25">
      <c r="A84" s="28"/>
      <c r="B84" s="29"/>
      <c r="C84" s="30" t="s">
        <v>45</v>
      </c>
      <c r="D84" s="31" t="s">
        <v>121</v>
      </c>
      <c r="E84" s="208">
        <v>709295</v>
      </c>
      <c r="F84" s="209">
        <v>67256</v>
      </c>
      <c r="G84" s="324">
        <v>813667</v>
      </c>
      <c r="H84" s="325">
        <v>411458</v>
      </c>
      <c r="I84" s="237">
        <v>727051</v>
      </c>
      <c r="J84" s="238">
        <v>100000</v>
      </c>
      <c r="K84" s="237">
        <v>917019</v>
      </c>
      <c r="L84" s="238">
        <v>580000</v>
      </c>
      <c r="M84" s="121">
        <v>863940</v>
      </c>
      <c r="N84" s="122">
        <v>290000</v>
      </c>
      <c r="O84" s="121">
        <v>863300</v>
      </c>
      <c r="P84" s="122">
        <v>0</v>
      </c>
      <c r="Q84" s="121">
        <v>941247</v>
      </c>
      <c r="R84" s="122">
        <v>20000</v>
      </c>
    </row>
    <row r="85" spans="1:18" ht="18" customHeight="1" x14ac:dyDescent="0.25">
      <c r="A85" s="28"/>
      <c r="B85" s="29"/>
      <c r="C85" s="30" t="s">
        <v>50</v>
      </c>
      <c r="D85" s="31" t="s">
        <v>122</v>
      </c>
      <c r="E85" s="208">
        <v>17105</v>
      </c>
      <c r="F85" s="209">
        <v>0</v>
      </c>
      <c r="G85" s="324">
        <v>15379</v>
      </c>
      <c r="H85" s="325">
        <v>0</v>
      </c>
      <c r="I85" s="237">
        <v>27850</v>
      </c>
      <c r="J85" s="238">
        <v>0</v>
      </c>
      <c r="K85" s="237">
        <v>47850</v>
      </c>
      <c r="L85" s="238">
        <v>25000</v>
      </c>
      <c r="M85" s="121">
        <v>49250</v>
      </c>
      <c r="N85" s="122">
        <v>0</v>
      </c>
      <c r="O85" s="121">
        <v>44577</v>
      </c>
      <c r="P85" s="122">
        <v>0</v>
      </c>
      <c r="Q85" s="121">
        <v>44909</v>
      </c>
      <c r="R85" s="122">
        <v>0</v>
      </c>
    </row>
    <row r="86" spans="1:18" ht="18" customHeight="1" x14ac:dyDescent="0.25">
      <c r="A86" s="28"/>
      <c r="B86" s="29"/>
      <c r="C86" s="30" t="s">
        <v>52</v>
      </c>
      <c r="D86" s="31" t="s">
        <v>123</v>
      </c>
      <c r="E86" s="208">
        <v>0</v>
      </c>
      <c r="F86" s="209">
        <v>5312</v>
      </c>
      <c r="G86" s="324">
        <v>0</v>
      </c>
      <c r="H86" s="325">
        <v>830</v>
      </c>
      <c r="I86" s="237">
        <v>0</v>
      </c>
      <c r="J86" s="238">
        <v>15000</v>
      </c>
      <c r="K86" s="237">
        <v>0</v>
      </c>
      <c r="L86" s="238">
        <v>15000</v>
      </c>
      <c r="M86" s="121">
        <v>0</v>
      </c>
      <c r="N86" s="122">
        <v>15000</v>
      </c>
      <c r="O86" s="121">
        <v>0</v>
      </c>
      <c r="P86" s="122">
        <v>15000</v>
      </c>
      <c r="Q86" s="121">
        <v>0</v>
      </c>
      <c r="R86" s="122">
        <v>15000</v>
      </c>
    </row>
    <row r="87" spans="1:18" ht="18" customHeight="1" x14ac:dyDescent="0.25">
      <c r="A87" s="28"/>
      <c r="B87" s="29"/>
      <c r="C87" s="30" t="s">
        <v>68</v>
      </c>
      <c r="D87" s="31" t="s">
        <v>302</v>
      </c>
      <c r="E87" s="208">
        <v>14892</v>
      </c>
      <c r="F87" s="209">
        <v>0</v>
      </c>
      <c r="G87" s="324">
        <v>16697</v>
      </c>
      <c r="H87" s="325">
        <v>0</v>
      </c>
      <c r="I87" s="237">
        <v>16400</v>
      </c>
      <c r="J87" s="238">
        <v>0</v>
      </c>
      <c r="K87" s="237">
        <v>25000</v>
      </c>
      <c r="L87" s="238">
        <v>25000</v>
      </c>
      <c r="M87" s="121">
        <v>25000</v>
      </c>
      <c r="N87" s="122">
        <v>0</v>
      </c>
      <c r="O87" s="121">
        <v>25000</v>
      </c>
      <c r="P87" s="122">
        <v>0</v>
      </c>
      <c r="Q87" s="121">
        <v>25000</v>
      </c>
      <c r="R87" s="122">
        <v>0</v>
      </c>
    </row>
    <row r="88" spans="1:18" ht="18" customHeight="1" x14ac:dyDescent="0.25">
      <c r="A88" s="28"/>
      <c r="B88" s="29">
        <v>4</v>
      </c>
      <c r="C88" s="30"/>
      <c r="D88" s="31" t="s">
        <v>191</v>
      </c>
      <c r="E88" s="208"/>
      <c r="F88" s="209"/>
      <c r="G88" s="324"/>
      <c r="H88" s="325"/>
      <c r="I88" s="237"/>
      <c r="J88" s="238"/>
      <c r="K88" s="237"/>
      <c r="L88" s="238"/>
      <c r="M88" s="121"/>
      <c r="N88" s="122"/>
      <c r="O88" s="121"/>
      <c r="P88" s="122"/>
      <c r="Q88" s="121"/>
      <c r="R88" s="122"/>
    </row>
    <row r="89" spans="1:18" ht="18" customHeight="1" x14ac:dyDescent="0.25">
      <c r="A89" s="28"/>
      <c r="B89" s="29"/>
      <c r="C89" s="30" t="s">
        <v>45</v>
      </c>
      <c r="D89" s="31" t="s">
        <v>190</v>
      </c>
      <c r="E89" s="208">
        <v>0</v>
      </c>
      <c r="F89" s="209">
        <v>0</v>
      </c>
      <c r="G89" s="324">
        <v>0</v>
      </c>
      <c r="H89" s="325">
        <v>0</v>
      </c>
      <c r="I89" s="237">
        <v>40000</v>
      </c>
      <c r="J89" s="238">
        <v>0</v>
      </c>
      <c r="K89" s="237">
        <v>104000</v>
      </c>
      <c r="L89" s="238">
        <v>146000</v>
      </c>
      <c r="M89" s="121">
        <v>168260</v>
      </c>
      <c r="N89" s="122">
        <v>0</v>
      </c>
      <c r="O89" s="121">
        <v>163086</v>
      </c>
      <c r="P89" s="122">
        <v>0</v>
      </c>
      <c r="Q89" s="121">
        <v>171241</v>
      </c>
      <c r="R89" s="122">
        <v>0</v>
      </c>
    </row>
    <row r="90" spans="1:18" ht="18" customHeight="1" x14ac:dyDescent="0.25">
      <c r="A90" s="28"/>
      <c r="B90" s="29"/>
      <c r="C90" s="30" t="s">
        <v>50</v>
      </c>
      <c r="D90" s="31" t="s">
        <v>194</v>
      </c>
      <c r="E90" s="208">
        <v>316547</v>
      </c>
      <c r="F90" s="209">
        <v>8894</v>
      </c>
      <c r="G90" s="324">
        <v>188972</v>
      </c>
      <c r="H90" s="325">
        <v>0</v>
      </c>
      <c r="I90" s="237">
        <v>212900</v>
      </c>
      <c r="J90" s="238">
        <v>0</v>
      </c>
      <c r="K90" s="237">
        <v>212900</v>
      </c>
      <c r="L90" s="238">
        <v>225000</v>
      </c>
      <c r="M90" s="121">
        <v>220000</v>
      </c>
      <c r="N90" s="122">
        <v>0</v>
      </c>
      <c r="O90" s="121">
        <v>213000</v>
      </c>
      <c r="P90" s="122">
        <v>0</v>
      </c>
      <c r="Q90" s="121">
        <v>240000</v>
      </c>
      <c r="R90" s="122">
        <v>57750</v>
      </c>
    </row>
    <row r="91" spans="1:18" ht="18" customHeight="1" x14ac:dyDescent="0.25">
      <c r="A91" s="34" t="s">
        <v>89</v>
      </c>
      <c r="B91" s="35"/>
      <c r="C91" s="36"/>
      <c r="D91" s="37" t="s">
        <v>124</v>
      </c>
      <c r="E91" s="505">
        <f t="shared" ref="E91:R91" si="20">SUM(E79:E90)</f>
        <v>1376139</v>
      </c>
      <c r="F91" s="506">
        <f t="shared" si="20"/>
        <v>804707</v>
      </c>
      <c r="G91" s="507">
        <f t="shared" si="20"/>
        <v>1298639</v>
      </c>
      <c r="H91" s="508">
        <f t="shared" si="20"/>
        <v>1024873</v>
      </c>
      <c r="I91" s="127">
        <f t="shared" ref="I91:J91" si="21">SUM(I79:I90)</f>
        <v>1523201</v>
      </c>
      <c r="J91" s="128">
        <f t="shared" si="21"/>
        <v>115000</v>
      </c>
      <c r="K91" s="127">
        <f t="shared" ref="K91:L91" si="22">SUM(K79:K90)</f>
        <v>1880154</v>
      </c>
      <c r="L91" s="128">
        <f t="shared" si="22"/>
        <v>1316000</v>
      </c>
      <c r="M91" s="127">
        <f t="shared" ref="M91:N91" si="23">SUM(M79:M90)</f>
        <v>1820019</v>
      </c>
      <c r="N91" s="128">
        <f t="shared" si="23"/>
        <v>305000</v>
      </c>
      <c r="O91" s="127">
        <f t="shared" si="20"/>
        <v>1793247</v>
      </c>
      <c r="P91" s="128">
        <f t="shared" si="20"/>
        <v>15000</v>
      </c>
      <c r="Q91" s="127">
        <f t="shared" si="20"/>
        <v>1970468</v>
      </c>
      <c r="R91" s="128">
        <f t="shared" si="20"/>
        <v>92750</v>
      </c>
    </row>
    <row r="92" spans="1:18" ht="18" customHeight="1" x14ac:dyDescent="0.25">
      <c r="A92" s="38" t="s">
        <v>91</v>
      </c>
      <c r="B92" s="39"/>
      <c r="C92" s="40"/>
      <c r="D92" s="41" t="s">
        <v>125</v>
      </c>
      <c r="E92" s="114"/>
      <c r="F92" s="115"/>
      <c r="G92" s="270"/>
      <c r="H92" s="271"/>
      <c r="I92" s="114"/>
      <c r="J92" s="115"/>
      <c r="K92" s="114"/>
      <c r="L92" s="115"/>
      <c r="M92" s="114"/>
      <c r="N92" s="115"/>
      <c r="O92" s="114"/>
      <c r="P92" s="115"/>
      <c r="Q92" s="114"/>
      <c r="R92" s="115"/>
    </row>
    <row r="93" spans="1:18" ht="18" customHeight="1" x14ac:dyDescent="0.25">
      <c r="A93" s="28"/>
      <c r="B93" s="29">
        <v>1</v>
      </c>
      <c r="C93" s="30"/>
      <c r="D93" s="31" t="s">
        <v>126</v>
      </c>
      <c r="E93" s="208">
        <v>0</v>
      </c>
      <c r="F93" s="209">
        <v>6960</v>
      </c>
      <c r="G93" s="324">
        <v>0</v>
      </c>
      <c r="H93" s="325">
        <v>278</v>
      </c>
      <c r="I93" s="237">
        <v>0</v>
      </c>
      <c r="J93" s="238">
        <v>20500</v>
      </c>
      <c r="K93" s="237">
        <v>300</v>
      </c>
      <c r="L93" s="238">
        <v>20500</v>
      </c>
      <c r="M93" s="121">
        <v>40000</v>
      </c>
      <c r="N93" s="122">
        <v>20500</v>
      </c>
      <c r="O93" s="121">
        <v>10000</v>
      </c>
      <c r="P93" s="122">
        <v>0</v>
      </c>
      <c r="Q93" s="121">
        <v>15500</v>
      </c>
      <c r="R93" s="122">
        <v>20000</v>
      </c>
    </row>
    <row r="94" spans="1:18" ht="18" customHeight="1" x14ac:dyDescent="0.25">
      <c r="A94" s="28"/>
      <c r="B94" s="29">
        <v>2</v>
      </c>
      <c r="C94" s="30"/>
      <c r="D94" s="31" t="s">
        <v>127</v>
      </c>
      <c r="E94" s="208"/>
      <c r="F94" s="209"/>
      <c r="G94" s="324"/>
      <c r="H94" s="325"/>
      <c r="I94" s="237"/>
      <c r="J94" s="238"/>
      <c r="K94" s="237"/>
      <c r="L94" s="238"/>
      <c r="M94" s="121"/>
      <c r="N94" s="122"/>
      <c r="O94" s="121"/>
      <c r="P94" s="122"/>
      <c r="Q94" s="121"/>
      <c r="R94" s="122"/>
    </row>
    <row r="95" spans="1:18" ht="18" customHeight="1" x14ac:dyDescent="0.25">
      <c r="A95" s="28"/>
      <c r="B95" s="29"/>
      <c r="C95" s="30" t="s">
        <v>45</v>
      </c>
      <c r="D95" s="31" t="s">
        <v>128</v>
      </c>
      <c r="E95" s="208">
        <v>40883</v>
      </c>
      <c r="F95" s="209">
        <v>0</v>
      </c>
      <c r="G95" s="324">
        <v>44158</v>
      </c>
      <c r="H95" s="325">
        <v>0</v>
      </c>
      <c r="I95" s="237">
        <v>53520</v>
      </c>
      <c r="J95" s="238">
        <v>0</v>
      </c>
      <c r="K95" s="237">
        <v>53520</v>
      </c>
      <c r="L95" s="238">
        <v>0</v>
      </c>
      <c r="M95" s="121">
        <v>53328</v>
      </c>
      <c r="N95" s="122">
        <v>0</v>
      </c>
      <c r="O95" s="121">
        <v>53328</v>
      </c>
      <c r="P95" s="122">
        <v>0</v>
      </c>
      <c r="Q95" s="121">
        <v>53328</v>
      </c>
      <c r="R95" s="122">
        <v>0</v>
      </c>
    </row>
    <row r="96" spans="1:18" ht="18" customHeight="1" x14ac:dyDescent="0.25">
      <c r="A96" s="28"/>
      <c r="B96" s="29"/>
      <c r="C96" s="30" t="s">
        <v>50</v>
      </c>
      <c r="D96" s="31" t="s">
        <v>129</v>
      </c>
      <c r="E96" s="208">
        <v>4750</v>
      </c>
      <c r="F96" s="209">
        <v>0</v>
      </c>
      <c r="G96" s="324">
        <v>4190</v>
      </c>
      <c r="H96" s="325">
        <v>0</v>
      </c>
      <c r="I96" s="237">
        <v>7520</v>
      </c>
      <c r="J96" s="238">
        <v>0</v>
      </c>
      <c r="K96" s="237">
        <v>7520</v>
      </c>
      <c r="L96" s="238">
        <v>0</v>
      </c>
      <c r="M96" s="121">
        <v>7520</v>
      </c>
      <c r="N96" s="122">
        <v>0</v>
      </c>
      <c r="O96" s="121">
        <v>7520</v>
      </c>
      <c r="P96" s="122">
        <v>0</v>
      </c>
      <c r="Q96" s="121">
        <v>7520</v>
      </c>
      <c r="R96" s="122">
        <v>0</v>
      </c>
    </row>
    <row r="97" spans="1:18" ht="18" customHeight="1" x14ac:dyDescent="0.25">
      <c r="A97" s="28"/>
      <c r="B97" s="29"/>
      <c r="C97" s="30" t="s">
        <v>52</v>
      </c>
      <c r="D97" s="31" t="s">
        <v>130</v>
      </c>
      <c r="E97" s="208">
        <v>3978</v>
      </c>
      <c r="F97" s="209">
        <v>0</v>
      </c>
      <c r="G97" s="324">
        <v>3558</v>
      </c>
      <c r="H97" s="325">
        <v>0</v>
      </c>
      <c r="I97" s="237">
        <v>5598</v>
      </c>
      <c r="J97" s="238">
        <v>0</v>
      </c>
      <c r="K97" s="237">
        <v>5598</v>
      </c>
      <c r="L97" s="238">
        <v>0</v>
      </c>
      <c r="M97" s="121">
        <v>6492</v>
      </c>
      <c r="N97" s="122">
        <v>0</v>
      </c>
      <c r="O97" s="121">
        <v>6492</v>
      </c>
      <c r="P97" s="122">
        <v>0</v>
      </c>
      <c r="Q97" s="121">
        <v>6492</v>
      </c>
      <c r="R97" s="122">
        <v>0</v>
      </c>
    </row>
    <row r="98" spans="1:18" ht="18" customHeight="1" x14ac:dyDescent="0.25">
      <c r="A98" s="34" t="s">
        <v>91</v>
      </c>
      <c r="B98" s="35"/>
      <c r="C98" s="36"/>
      <c r="D98" s="37" t="s">
        <v>131</v>
      </c>
      <c r="E98" s="112">
        <f t="shared" ref="E98:R98" si="24">SUM(E93:E97)</f>
        <v>49611</v>
      </c>
      <c r="F98" s="113">
        <f t="shared" si="24"/>
        <v>6960</v>
      </c>
      <c r="G98" s="268">
        <f t="shared" si="24"/>
        <v>51906</v>
      </c>
      <c r="H98" s="269">
        <f t="shared" si="24"/>
        <v>278</v>
      </c>
      <c r="I98" s="112">
        <f t="shared" ref="I98:L98" si="25">SUM(I93:I97)</f>
        <v>66638</v>
      </c>
      <c r="J98" s="113">
        <f t="shared" si="25"/>
        <v>20500</v>
      </c>
      <c r="K98" s="112">
        <f t="shared" si="25"/>
        <v>66938</v>
      </c>
      <c r="L98" s="113">
        <f t="shared" si="25"/>
        <v>20500</v>
      </c>
      <c r="M98" s="112">
        <f t="shared" ref="M98:N98" si="26">SUM(M93:M97)</f>
        <v>107340</v>
      </c>
      <c r="N98" s="113">
        <f t="shared" si="26"/>
        <v>20500</v>
      </c>
      <c r="O98" s="112">
        <f t="shared" si="24"/>
        <v>77340</v>
      </c>
      <c r="P98" s="113">
        <f t="shared" si="24"/>
        <v>0</v>
      </c>
      <c r="Q98" s="112">
        <f t="shared" si="24"/>
        <v>82840</v>
      </c>
      <c r="R98" s="113">
        <f t="shared" si="24"/>
        <v>20000</v>
      </c>
    </row>
    <row r="99" spans="1:18" s="32" customFormat="1" ht="18" customHeight="1" x14ac:dyDescent="0.25">
      <c r="A99" s="38" t="s">
        <v>93</v>
      </c>
      <c r="B99" s="39"/>
      <c r="C99" s="40"/>
      <c r="D99" s="41" t="s">
        <v>132</v>
      </c>
      <c r="E99" s="114"/>
      <c r="F99" s="115"/>
      <c r="G99" s="270"/>
      <c r="H99" s="271"/>
      <c r="I99" s="114"/>
      <c r="J99" s="115"/>
      <c r="K99" s="114"/>
      <c r="L99" s="115"/>
      <c r="M99" s="114"/>
      <c r="N99" s="115"/>
      <c r="O99" s="114"/>
      <c r="P99" s="115"/>
      <c r="Q99" s="114"/>
      <c r="R99" s="115"/>
    </row>
    <row r="100" spans="1:18" s="32" customFormat="1" ht="18" customHeight="1" x14ac:dyDescent="0.25">
      <c r="A100" s="28"/>
      <c r="B100" s="29">
        <v>1</v>
      </c>
      <c r="C100" s="30"/>
      <c r="D100" s="31" t="s">
        <v>133</v>
      </c>
      <c r="E100" s="208">
        <v>384030</v>
      </c>
      <c r="F100" s="209">
        <v>0</v>
      </c>
      <c r="G100" s="324">
        <v>458668</v>
      </c>
      <c r="H100" s="325">
        <v>0</v>
      </c>
      <c r="I100" s="237">
        <v>683500</v>
      </c>
      <c r="J100" s="238">
        <v>0</v>
      </c>
      <c r="K100" s="237">
        <v>673486</v>
      </c>
      <c r="L100" s="238">
        <v>5014</v>
      </c>
      <c r="M100" s="121">
        <v>705000</v>
      </c>
      <c r="N100" s="122">
        <v>0</v>
      </c>
      <c r="O100" s="121">
        <v>700000</v>
      </c>
      <c r="P100" s="122">
        <v>0</v>
      </c>
      <c r="Q100" s="121">
        <v>700000</v>
      </c>
      <c r="R100" s="122">
        <v>0</v>
      </c>
    </row>
    <row r="101" spans="1:18" ht="18" customHeight="1" x14ac:dyDescent="0.25">
      <c r="A101" s="28"/>
      <c r="B101" s="29">
        <v>2</v>
      </c>
      <c r="C101" s="30"/>
      <c r="D101" s="31" t="s">
        <v>134</v>
      </c>
      <c r="E101" s="208">
        <v>112329</v>
      </c>
      <c r="F101" s="209">
        <v>0</v>
      </c>
      <c r="G101" s="324">
        <v>127954</v>
      </c>
      <c r="H101" s="325">
        <v>0</v>
      </c>
      <c r="I101" s="237">
        <v>207400</v>
      </c>
      <c r="J101" s="238">
        <v>0</v>
      </c>
      <c r="K101" s="237">
        <v>207400</v>
      </c>
      <c r="L101" s="238">
        <v>0</v>
      </c>
      <c r="M101" s="121">
        <v>195900</v>
      </c>
      <c r="N101" s="122">
        <v>0</v>
      </c>
      <c r="O101" s="121">
        <v>195900</v>
      </c>
      <c r="P101" s="122">
        <v>0</v>
      </c>
      <c r="Q101" s="121">
        <v>195900</v>
      </c>
      <c r="R101" s="122">
        <v>0</v>
      </c>
    </row>
    <row r="102" spans="1:18" ht="18" customHeight="1" x14ac:dyDescent="0.25">
      <c r="A102" s="28"/>
      <c r="B102" s="29">
        <v>3</v>
      </c>
      <c r="C102" s="30"/>
      <c r="D102" s="31" t="s">
        <v>135</v>
      </c>
      <c r="E102" s="208">
        <v>217785</v>
      </c>
      <c r="F102" s="209">
        <v>2912183</v>
      </c>
      <c r="G102" s="324">
        <v>324823</v>
      </c>
      <c r="H102" s="325">
        <v>1498424</v>
      </c>
      <c r="I102" s="237">
        <v>395000</v>
      </c>
      <c r="J102" s="238">
        <v>135000</v>
      </c>
      <c r="K102" s="237">
        <v>473117</v>
      </c>
      <c r="L102" s="238">
        <v>973833</v>
      </c>
      <c r="M102" s="121">
        <v>400000</v>
      </c>
      <c r="N102" s="122">
        <v>1030678</v>
      </c>
      <c r="O102" s="121">
        <v>252000</v>
      </c>
      <c r="P102" s="122">
        <v>500000</v>
      </c>
      <c r="Q102" s="121">
        <v>400000</v>
      </c>
      <c r="R102" s="122">
        <v>750000</v>
      </c>
    </row>
    <row r="103" spans="1:18" ht="18" customHeight="1" x14ac:dyDescent="0.25">
      <c r="A103" s="34" t="s">
        <v>93</v>
      </c>
      <c r="B103" s="35"/>
      <c r="C103" s="36"/>
      <c r="D103" s="37" t="s">
        <v>136</v>
      </c>
      <c r="E103" s="112">
        <f t="shared" ref="E103:R103" si="27">SUM(E100:E102)</f>
        <v>714144</v>
      </c>
      <c r="F103" s="113">
        <f t="shared" si="27"/>
        <v>2912183</v>
      </c>
      <c r="G103" s="268">
        <f t="shared" si="27"/>
        <v>911445</v>
      </c>
      <c r="H103" s="269">
        <f t="shared" si="27"/>
        <v>1498424</v>
      </c>
      <c r="I103" s="112">
        <f t="shared" ref="I103:J103" si="28">SUM(I100:I102)</f>
        <v>1285900</v>
      </c>
      <c r="J103" s="113">
        <f t="shared" si="28"/>
        <v>135000</v>
      </c>
      <c r="K103" s="112">
        <f t="shared" ref="K103:L103" si="29">SUM(K100:K102)</f>
        <v>1354003</v>
      </c>
      <c r="L103" s="113">
        <f t="shared" si="29"/>
        <v>978847</v>
      </c>
      <c r="M103" s="112">
        <f t="shared" ref="M103:N103" si="30">SUM(M100:M102)</f>
        <v>1300900</v>
      </c>
      <c r="N103" s="113">
        <f t="shared" si="30"/>
        <v>1030678</v>
      </c>
      <c r="O103" s="112">
        <f t="shared" si="27"/>
        <v>1147900</v>
      </c>
      <c r="P103" s="113">
        <f t="shared" si="27"/>
        <v>500000</v>
      </c>
      <c r="Q103" s="112">
        <f t="shared" si="27"/>
        <v>1295900</v>
      </c>
      <c r="R103" s="113">
        <f t="shared" si="27"/>
        <v>750000</v>
      </c>
    </row>
    <row r="104" spans="1:18" ht="18" customHeight="1" x14ac:dyDescent="0.25">
      <c r="A104" s="38" t="s">
        <v>95</v>
      </c>
      <c r="B104" s="39"/>
      <c r="C104" s="40"/>
      <c r="D104" s="41" t="s">
        <v>137</v>
      </c>
      <c r="E104" s="114"/>
      <c r="F104" s="115"/>
      <c r="G104" s="270"/>
      <c r="H104" s="271"/>
      <c r="I104" s="114"/>
      <c r="J104" s="115"/>
      <c r="K104" s="114"/>
      <c r="L104" s="115"/>
      <c r="M104" s="114"/>
      <c r="N104" s="115"/>
      <c r="O104" s="114"/>
      <c r="P104" s="115"/>
      <c r="Q104" s="114"/>
      <c r="R104" s="115"/>
    </row>
    <row r="105" spans="1:18" ht="18" customHeight="1" x14ac:dyDescent="0.25">
      <c r="A105" s="28"/>
      <c r="B105" s="29">
        <v>1</v>
      </c>
      <c r="C105" s="30"/>
      <c r="D105" s="31" t="s">
        <v>138</v>
      </c>
      <c r="E105" s="208">
        <v>78535</v>
      </c>
      <c r="F105" s="209">
        <v>0</v>
      </c>
      <c r="G105" s="324">
        <v>132233</v>
      </c>
      <c r="H105" s="325">
        <v>2298</v>
      </c>
      <c r="I105" s="237">
        <v>161400</v>
      </c>
      <c r="J105" s="238">
        <v>0</v>
      </c>
      <c r="K105" s="237">
        <v>158005</v>
      </c>
      <c r="L105" s="238">
        <v>0</v>
      </c>
      <c r="M105" s="121">
        <v>176000</v>
      </c>
      <c r="N105" s="122">
        <v>0</v>
      </c>
      <c r="O105" s="121">
        <v>180000</v>
      </c>
      <c r="P105" s="122">
        <v>0</v>
      </c>
      <c r="Q105" s="121">
        <v>210850</v>
      </c>
      <c r="R105" s="122">
        <v>0</v>
      </c>
    </row>
    <row r="106" spans="1:18" ht="18" customHeight="1" x14ac:dyDescent="0.25">
      <c r="A106" s="28"/>
      <c r="B106" s="29">
        <v>2</v>
      </c>
      <c r="C106" s="30"/>
      <c r="D106" s="31" t="s">
        <v>139</v>
      </c>
      <c r="E106" s="208">
        <v>18900</v>
      </c>
      <c r="F106" s="209">
        <v>0</v>
      </c>
      <c r="G106" s="324">
        <v>11392</v>
      </c>
      <c r="H106" s="325">
        <v>0</v>
      </c>
      <c r="I106" s="237">
        <v>6500</v>
      </c>
      <c r="J106" s="238">
        <v>0</v>
      </c>
      <c r="K106" s="237">
        <v>6500</v>
      </c>
      <c r="L106" s="238">
        <v>0</v>
      </c>
      <c r="M106" s="121">
        <v>6500</v>
      </c>
      <c r="N106" s="122">
        <v>0</v>
      </c>
      <c r="O106" s="121">
        <v>7500</v>
      </c>
      <c r="P106" s="122">
        <v>0</v>
      </c>
      <c r="Q106" s="121">
        <v>8500</v>
      </c>
      <c r="R106" s="122">
        <v>0</v>
      </c>
    </row>
    <row r="107" spans="1:18" ht="18" customHeight="1" x14ac:dyDescent="0.25">
      <c r="A107" s="28"/>
      <c r="B107" s="29">
        <v>3</v>
      </c>
      <c r="C107" s="30"/>
      <c r="D107" s="31" t="s">
        <v>140</v>
      </c>
      <c r="E107" s="208">
        <v>29177</v>
      </c>
      <c r="F107" s="209">
        <v>0</v>
      </c>
      <c r="G107" s="324">
        <v>1345978</v>
      </c>
      <c r="H107" s="325">
        <v>0</v>
      </c>
      <c r="I107" s="237">
        <v>55900</v>
      </c>
      <c r="J107" s="238">
        <v>0</v>
      </c>
      <c r="K107" s="237">
        <v>2234710</v>
      </c>
      <c r="L107" s="238">
        <v>0</v>
      </c>
      <c r="M107" s="121">
        <v>82700</v>
      </c>
      <c r="N107" s="122">
        <v>0</v>
      </c>
      <c r="O107" s="121">
        <v>82700</v>
      </c>
      <c r="P107" s="122">
        <v>0</v>
      </c>
      <c r="Q107" s="121">
        <v>89200</v>
      </c>
      <c r="R107" s="122">
        <v>0</v>
      </c>
    </row>
    <row r="108" spans="1:18" ht="18" customHeight="1" x14ac:dyDescent="0.25">
      <c r="A108" s="28"/>
      <c r="B108" s="29">
        <v>4</v>
      </c>
      <c r="C108" s="30"/>
      <c r="D108" s="31" t="s">
        <v>141</v>
      </c>
      <c r="E108" s="208">
        <v>5467</v>
      </c>
      <c r="F108" s="209">
        <v>0</v>
      </c>
      <c r="G108" s="324">
        <v>5584</v>
      </c>
      <c r="H108" s="325">
        <v>0</v>
      </c>
      <c r="I108" s="237">
        <v>11000</v>
      </c>
      <c r="J108" s="238">
        <v>0</v>
      </c>
      <c r="K108" s="237">
        <v>11000</v>
      </c>
      <c r="L108" s="238">
        <v>0</v>
      </c>
      <c r="M108" s="121">
        <v>11000</v>
      </c>
      <c r="N108" s="122">
        <v>0</v>
      </c>
      <c r="O108" s="121">
        <v>11500</v>
      </c>
      <c r="P108" s="122">
        <v>0</v>
      </c>
      <c r="Q108" s="121">
        <v>12000</v>
      </c>
      <c r="R108" s="122">
        <v>0</v>
      </c>
    </row>
    <row r="109" spans="1:18" ht="18" customHeight="1" thickBot="1" x14ac:dyDescent="0.3">
      <c r="A109" s="28"/>
      <c r="B109" s="29">
        <v>5</v>
      </c>
      <c r="C109" s="30"/>
      <c r="D109" s="60" t="s">
        <v>142</v>
      </c>
      <c r="E109" s="216">
        <v>514837</v>
      </c>
      <c r="F109" s="217">
        <v>0</v>
      </c>
      <c r="G109" s="509">
        <v>666915</v>
      </c>
      <c r="H109" s="510">
        <v>0</v>
      </c>
      <c r="I109" s="243">
        <v>6000</v>
      </c>
      <c r="J109" s="244">
        <v>0</v>
      </c>
      <c r="K109" s="243">
        <v>6000</v>
      </c>
      <c r="L109" s="244">
        <v>0</v>
      </c>
      <c r="M109" s="135">
        <v>6000</v>
      </c>
      <c r="N109" s="129">
        <v>0</v>
      </c>
      <c r="O109" s="135">
        <v>6000</v>
      </c>
      <c r="P109" s="129">
        <v>0</v>
      </c>
      <c r="Q109" s="135">
        <v>6000</v>
      </c>
      <c r="R109" s="129">
        <v>0</v>
      </c>
    </row>
    <row r="110" spans="1:18" ht="5.25" customHeight="1" x14ac:dyDescent="0.25">
      <c r="A110" s="144"/>
      <c r="B110" s="145"/>
      <c r="C110" s="144"/>
      <c r="D110" s="146"/>
      <c r="E110" s="146"/>
      <c r="F110" s="146"/>
      <c r="G110" s="146"/>
      <c r="H110" s="146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</row>
    <row r="111" spans="1:18" s="48" customFormat="1" ht="30" customHeight="1" x14ac:dyDescent="0.35">
      <c r="A111" s="571" t="s">
        <v>251</v>
      </c>
      <c r="B111" s="571"/>
      <c r="C111" s="571"/>
      <c r="D111" s="571"/>
      <c r="E111" s="571"/>
      <c r="F111" s="571"/>
      <c r="G111" s="571"/>
      <c r="H111" s="571"/>
      <c r="I111" s="571"/>
      <c r="J111" s="571"/>
      <c r="K111" s="571"/>
      <c r="L111" s="571"/>
      <c r="M111" s="571"/>
      <c r="N111" s="571"/>
      <c r="O111" s="571"/>
      <c r="P111" s="571"/>
      <c r="Q111" s="571"/>
      <c r="R111" s="571"/>
    </row>
    <row r="112" spans="1:18" s="48" customFormat="1" ht="34.5" customHeight="1" thickBot="1" x14ac:dyDescent="0.3">
      <c r="A112" s="45"/>
      <c r="B112" s="46"/>
      <c r="C112" s="45"/>
      <c r="D112" s="47"/>
      <c r="E112" s="47"/>
      <c r="F112" s="47"/>
      <c r="G112" s="47"/>
      <c r="H112" s="47"/>
      <c r="I112" s="49"/>
      <c r="J112" s="142"/>
      <c r="K112" s="262"/>
      <c r="L112" s="262"/>
      <c r="M112" s="49"/>
      <c r="N112" s="142"/>
      <c r="O112" s="49"/>
      <c r="P112" s="142"/>
      <c r="Q112" s="49"/>
      <c r="R112" s="264" t="s">
        <v>227</v>
      </c>
    </row>
    <row r="113" spans="1:18" ht="33" customHeight="1" thickBot="1" x14ac:dyDescent="0.25">
      <c r="A113" s="572" t="s">
        <v>327</v>
      </c>
      <c r="B113" s="573"/>
      <c r="C113" s="574"/>
      <c r="D113" s="578" t="s">
        <v>328</v>
      </c>
      <c r="E113" s="545" t="s">
        <v>229</v>
      </c>
      <c r="F113" s="546"/>
      <c r="G113" s="545" t="s">
        <v>248</v>
      </c>
      <c r="H113" s="546"/>
      <c r="I113" s="580" t="s">
        <v>245</v>
      </c>
      <c r="J113" s="546"/>
      <c r="K113" s="545" t="s">
        <v>243</v>
      </c>
      <c r="L113" s="546"/>
      <c r="M113" s="545" t="s">
        <v>241</v>
      </c>
      <c r="N113" s="546"/>
      <c r="O113" s="545" t="s">
        <v>230</v>
      </c>
      <c r="P113" s="546"/>
      <c r="Q113" s="545" t="s">
        <v>242</v>
      </c>
      <c r="R113" s="546"/>
    </row>
    <row r="114" spans="1:18" ht="33" customHeight="1" thickBot="1" x14ac:dyDescent="0.25">
      <c r="A114" s="575"/>
      <c r="B114" s="576"/>
      <c r="C114" s="577"/>
      <c r="D114" s="579"/>
      <c r="E114" s="210" t="s">
        <v>330</v>
      </c>
      <c r="F114" s="21" t="s">
        <v>331</v>
      </c>
      <c r="G114" s="210" t="s">
        <v>330</v>
      </c>
      <c r="H114" s="21" t="s">
        <v>331</v>
      </c>
      <c r="I114" s="20" t="s">
        <v>330</v>
      </c>
      <c r="J114" s="21" t="s">
        <v>331</v>
      </c>
      <c r="K114" s="20" t="s">
        <v>330</v>
      </c>
      <c r="L114" s="21" t="s">
        <v>331</v>
      </c>
      <c r="M114" s="20" t="s">
        <v>330</v>
      </c>
      <c r="N114" s="21" t="s">
        <v>331</v>
      </c>
      <c r="O114" s="20" t="s">
        <v>330</v>
      </c>
      <c r="P114" s="21" t="s">
        <v>331</v>
      </c>
      <c r="Q114" s="20" t="s">
        <v>330</v>
      </c>
      <c r="R114" s="21" t="s">
        <v>331</v>
      </c>
    </row>
    <row r="115" spans="1:18" s="32" customFormat="1" ht="18" customHeight="1" x14ac:dyDescent="0.25">
      <c r="A115" s="61"/>
      <c r="B115" s="62">
        <v>6</v>
      </c>
      <c r="C115" s="63"/>
      <c r="D115" s="64" t="s">
        <v>143</v>
      </c>
      <c r="E115" s="218"/>
      <c r="F115" s="219"/>
      <c r="G115" s="218"/>
      <c r="H115" s="500"/>
      <c r="I115" s="245"/>
      <c r="J115" s="246"/>
      <c r="K115" s="245"/>
      <c r="L115" s="246"/>
      <c r="M115" s="130"/>
      <c r="N115" s="131"/>
      <c r="O115" s="130"/>
      <c r="P115" s="131"/>
      <c r="Q115" s="130"/>
      <c r="R115" s="131"/>
    </row>
    <row r="116" spans="1:18" ht="18" customHeight="1" x14ac:dyDescent="0.25">
      <c r="A116" s="28"/>
      <c r="B116" s="29"/>
      <c r="C116" s="30" t="s">
        <v>45</v>
      </c>
      <c r="D116" s="31" t="s">
        <v>144</v>
      </c>
      <c r="E116" s="208">
        <v>1693497</v>
      </c>
      <c r="F116" s="209">
        <v>7082</v>
      </c>
      <c r="G116" s="324">
        <v>1795053</v>
      </c>
      <c r="H116" s="325">
        <v>36772</v>
      </c>
      <c r="I116" s="237">
        <v>1822467</v>
      </c>
      <c r="J116" s="238">
        <v>0</v>
      </c>
      <c r="K116" s="237">
        <v>1994025</v>
      </c>
      <c r="L116" s="238">
        <v>0</v>
      </c>
      <c r="M116" s="121">
        <v>2090000</v>
      </c>
      <c r="N116" s="122">
        <v>0</v>
      </c>
      <c r="O116" s="121">
        <v>2365173</v>
      </c>
      <c r="P116" s="122">
        <v>0</v>
      </c>
      <c r="Q116" s="121">
        <v>2565173</v>
      </c>
      <c r="R116" s="122">
        <v>0</v>
      </c>
    </row>
    <row r="117" spans="1:18" s="42" customFormat="1" ht="18" customHeight="1" x14ac:dyDescent="0.25">
      <c r="A117" s="28"/>
      <c r="B117" s="29"/>
      <c r="C117" s="30" t="s">
        <v>50</v>
      </c>
      <c r="D117" s="31" t="s">
        <v>145</v>
      </c>
      <c r="E117" s="208">
        <v>230449</v>
      </c>
      <c r="F117" s="209">
        <v>15327</v>
      </c>
      <c r="G117" s="324">
        <v>229376</v>
      </c>
      <c r="H117" s="325">
        <v>0</v>
      </c>
      <c r="I117" s="237">
        <v>234740</v>
      </c>
      <c r="J117" s="238">
        <v>0</v>
      </c>
      <c r="K117" s="237">
        <v>234740</v>
      </c>
      <c r="L117" s="238">
        <v>0</v>
      </c>
      <c r="M117" s="121">
        <v>252000</v>
      </c>
      <c r="N117" s="122">
        <v>0</v>
      </c>
      <c r="O117" s="121">
        <v>257571</v>
      </c>
      <c r="P117" s="122">
        <v>0</v>
      </c>
      <c r="Q117" s="121">
        <v>257571</v>
      </c>
      <c r="R117" s="122">
        <v>0</v>
      </c>
    </row>
    <row r="118" spans="1:18" ht="18" customHeight="1" x14ac:dyDescent="0.25">
      <c r="A118" s="28"/>
      <c r="B118" s="29">
        <v>7</v>
      </c>
      <c r="C118" s="30"/>
      <c r="D118" s="31" t="s">
        <v>146</v>
      </c>
      <c r="E118" s="208">
        <v>4381</v>
      </c>
      <c r="F118" s="209">
        <v>0</v>
      </c>
      <c r="G118" s="324">
        <v>9781</v>
      </c>
      <c r="H118" s="325">
        <v>0</v>
      </c>
      <c r="I118" s="237">
        <v>65500</v>
      </c>
      <c r="J118" s="238">
        <v>0</v>
      </c>
      <c r="K118" s="237">
        <v>65500</v>
      </c>
      <c r="L118" s="238">
        <v>0</v>
      </c>
      <c r="M118" s="121">
        <v>68000</v>
      </c>
      <c r="N118" s="122">
        <v>0</v>
      </c>
      <c r="O118" s="121">
        <v>72000</v>
      </c>
      <c r="P118" s="122">
        <v>0</v>
      </c>
      <c r="Q118" s="121">
        <v>85000</v>
      </c>
      <c r="R118" s="122">
        <v>0</v>
      </c>
    </row>
    <row r="119" spans="1:18" ht="18" customHeight="1" x14ac:dyDescent="0.25">
      <c r="A119" s="34" t="s">
        <v>95</v>
      </c>
      <c r="B119" s="35"/>
      <c r="C119" s="36"/>
      <c r="D119" s="37" t="s">
        <v>147</v>
      </c>
      <c r="E119" s="112">
        <f t="shared" ref="E119:R119" si="31">SUM(E105+E106+E107+E108+E109+E116+E117+E118)</f>
        <v>2575243</v>
      </c>
      <c r="F119" s="113">
        <f t="shared" si="31"/>
        <v>22409</v>
      </c>
      <c r="G119" s="268">
        <f t="shared" si="31"/>
        <v>4196312</v>
      </c>
      <c r="H119" s="269">
        <f t="shared" si="31"/>
        <v>39070</v>
      </c>
      <c r="I119" s="112">
        <f t="shared" si="31"/>
        <v>2363507</v>
      </c>
      <c r="J119" s="113">
        <f t="shared" si="31"/>
        <v>0</v>
      </c>
      <c r="K119" s="112">
        <f t="shared" si="31"/>
        <v>4710480</v>
      </c>
      <c r="L119" s="113">
        <f t="shared" si="31"/>
        <v>0</v>
      </c>
      <c r="M119" s="112">
        <f t="shared" ref="M119:N119" si="32">SUM(M105+M106+M107+M108+M109+M116+M117+M118)</f>
        <v>2692200</v>
      </c>
      <c r="N119" s="113">
        <f t="shared" si="32"/>
        <v>0</v>
      </c>
      <c r="O119" s="112">
        <f t="shared" si="31"/>
        <v>2982444</v>
      </c>
      <c r="P119" s="113">
        <f t="shared" si="31"/>
        <v>0</v>
      </c>
      <c r="Q119" s="112">
        <f t="shared" si="31"/>
        <v>3234294</v>
      </c>
      <c r="R119" s="113">
        <f t="shared" si="31"/>
        <v>0</v>
      </c>
    </row>
    <row r="120" spans="1:18" ht="18" customHeight="1" x14ac:dyDescent="0.25">
      <c r="A120" s="38" t="s">
        <v>97</v>
      </c>
      <c r="B120" s="39"/>
      <c r="C120" s="40"/>
      <c r="D120" s="41" t="s">
        <v>148</v>
      </c>
      <c r="E120" s="114"/>
      <c r="F120" s="115"/>
      <c r="G120" s="270"/>
      <c r="H120" s="271"/>
      <c r="I120" s="114"/>
      <c r="J120" s="115"/>
      <c r="K120" s="114"/>
      <c r="L120" s="115"/>
      <c r="M120" s="114"/>
      <c r="N120" s="115"/>
      <c r="O120" s="114"/>
      <c r="P120" s="115"/>
      <c r="Q120" s="114"/>
      <c r="R120" s="115"/>
    </row>
    <row r="121" spans="1:18" ht="18" customHeight="1" x14ac:dyDescent="0.25">
      <c r="A121" s="28"/>
      <c r="B121" s="29">
        <v>1</v>
      </c>
      <c r="C121" s="30"/>
      <c r="D121" s="31" t="s">
        <v>149</v>
      </c>
      <c r="E121" s="208">
        <v>6642</v>
      </c>
      <c r="F121" s="209">
        <v>0</v>
      </c>
      <c r="G121" s="324">
        <v>7249</v>
      </c>
      <c r="H121" s="325">
        <v>0</v>
      </c>
      <c r="I121" s="237">
        <v>0</v>
      </c>
      <c r="J121" s="238">
        <v>0</v>
      </c>
      <c r="K121" s="237">
        <v>0</v>
      </c>
      <c r="L121" s="238">
        <v>0</v>
      </c>
      <c r="M121" s="121">
        <v>0</v>
      </c>
      <c r="N121" s="122">
        <v>0</v>
      </c>
      <c r="O121" s="121">
        <v>0</v>
      </c>
      <c r="P121" s="122">
        <v>0</v>
      </c>
      <c r="Q121" s="121">
        <v>0</v>
      </c>
      <c r="R121" s="122">
        <v>0</v>
      </c>
    </row>
    <row r="122" spans="1:18" ht="18" customHeight="1" x14ac:dyDescent="0.25">
      <c r="A122" s="28"/>
      <c r="B122" s="29">
        <v>2</v>
      </c>
      <c r="C122" s="30"/>
      <c r="D122" s="31" t="s">
        <v>150</v>
      </c>
      <c r="E122" s="208">
        <v>92760</v>
      </c>
      <c r="F122" s="209">
        <v>0</v>
      </c>
      <c r="G122" s="324">
        <v>56654</v>
      </c>
      <c r="H122" s="325">
        <v>74634</v>
      </c>
      <c r="I122" s="237">
        <v>87050</v>
      </c>
      <c r="J122" s="238">
        <v>0</v>
      </c>
      <c r="K122" s="237">
        <v>90050</v>
      </c>
      <c r="L122" s="238">
        <v>0</v>
      </c>
      <c r="M122" s="121">
        <v>90000</v>
      </c>
      <c r="N122" s="122">
        <v>0</v>
      </c>
      <c r="O122" s="121">
        <v>91000</v>
      </c>
      <c r="P122" s="122">
        <v>0</v>
      </c>
      <c r="Q122" s="121">
        <v>92000</v>
      </c>
      <c r="R122" s="122">
        <v>0</v>
      </c>
    </row>
    <row r="123" spans="1:18" ht="18" customHeight="1" x14ac:dyDescent="0.25">
      <c r="A123" s="34" t="s">
        <v>97</v>
      </c>
      <c r="B123" s="35"/>
      <c r="C123" s="36"/>
      <c r="D123" s="37" t="s">
        <v>151</v>
      </c>
      <c r="E123" s="112">
        <f t="shared" ref="E123:H123" si="33">SUM(E121:E122)</f>
        <v>99402</v>
      </c>
      <c r="F123" s="113">
        <f t="shared" si="33"/>
        <v>0</v>
      </c>
      <c r="G123" s="268">
        <f t="shared" si="33"/>
        <v>63903</v>
      </c>
      <c r="H123" s="269">
        <f t="shared" si="33"/>
        <v>74634</v>
      </c>
      <c r="I123" s="112">
        <f t="shared" ref="I123:J123" si="34">SUM(I121:I122)</f>
        <v>87050</v>
      </c>
      <c r="J123" s="113">
        <f t="shared" si="34"/>
        <v>0</v>
      </c>
      <c r="K123" s="112">
        <f t="shared" ref="K123:L123" si="35">SUM(K121:K122)</f>
        <v>90050</v>
      </c>
      <c r="L123" s="113">
        <f t="shared" si="35"/>
        <v>0</v>
      </c>
      <c r="M123" s="112">
        <f t="shared" ref="M123:N123" si="36">SUM(M121:M122)</f>
        <v>90000</v>
      </c>
      <c r="N123" s="113">
        <f t="shared" si="36"/>
        <v>0</v>
      </c>
      <c r="O123" s="112">
        <f t="shared" ref="O123:R123" si="37">SUM(O121:O122)</f>
        <v>91000</v>
      </c>
      <c r="P123" s="113">
        <f t="shared" si="37"/>
        <v>0</v>
      </c>
      <c r="Q123" s="112">
        <f t="shared" si="37"/>
        <v>92000</v>
      </c>
      <c r="R123" s="113">
        <f t="shared" si="37"/>
        <v>0</v>
      </c>
    </row>
    <row r="124" spans="1:18" ht="18" customHeight="1" x14ac:dyDescent="0.25">
      <c r="A124" s="65"/>
      <c r="B124" s="66"/>
      <c r="C124" s="67"/>
      <c r="D124" s="68"/>
      <c r="E124" s="208"/>
      <c r="F124" s="209"/>
      <c r="G124" s="333"/>
      <c r="H124" s="334"/>
      <c r="I124" s="247"/>
      <c r="J124" s="248"/>
      <c r="K124" s="247"/>
      <c r="L124" s="248"/>
      <c r="M124" s="132"/>
      <c r="N124" s="133"/>
      <c r="O124" s="132"/>
      <c r="P124" s="133"/>
      <c r="Q124" s="132"/>
      <c r="R124" s="133"/>
    </row>
    <row r="125" spans="1:18" ht="24.75" customHeight="1" thickBot="1" x14ac:dyDescent="0.3">
      <c r="A125" s="589" t="s">
        <v>152</v>
      </c>
      <c r="B125" s="590"/>
      <c r="C125" s="590"/>
      <c r="D125" s="591"/>
      <c r="E125" s="501">
        <f t="shared" ref="E125:H125" si="38">SUM(E16+E20+E26+E34+E63+E72+E91+E98+E103+E119+E123)</f>
        <v>45871109.5</v>
      </c>
      <c r="F125" s="502">
        <f t="shared" si="38"/>
        <v>6398796</v>
      </c>
      <c r="G125" s="503">
        <f t="shared" si="38"/>
        <v>55789945</v>
      </c>
      <c r="H125" s="504">
        <f t="shared" si="38"/>
        <v>7903026</v>
      </c>
      <c r="I125" s="123">
        <f t="shared" ref="I125:L125" si="39">SUM(I16+I20+I26+I34+I63+I72+I91+I98+I103+I119+I123)</f>
        <v>54687374</v>
      </c>
      <c r="J125" s="124">
        <f t="shared" si="39"/>
        <v>1524562</v>
      </c>
      <c r="K125" s="123">
        <f t="shared" si="39"/>
        <v>65733209</v>
      </c>
      <c r="L125" s="124">
        <f t="shared" si="39"/>
        <v>7810650</v>
      </c>
      <c r="M125" s="123">
        <f t="shared" ref="M125:N125" si="40">SUM(M16+M20+M26+M34+M63+M72+M91+M98+M103+M119+M123)</f>
        <v>61839274</v>
      </c>
      <c r="N125" s="124">
        <f t="shared" si="40"/>
        <v>2616178</v>
      </c>
      <c r="O125" s="123">
        <f t="shared" ref="O125:R125" si="41">SUM(O16+O20+O26+O34+O63+O72+O91+O98+O103+O119+O123)</f>
        <v>62128788</v>
      </c>
      <c r="P125" s="124">
        <f t="shared" si="41"/>
        <v>515000</v>
      </c>
      <c r="Q125" s="123">
        <f t="shared" si="41"/>
        <v>63618575</v>
      </c>
      <c r="R125" s="124">
        <f t="shared" si="41"/>
        <v>1299311</v>
      </c>
    </row>
    <row r="126" spans="1:18" ht="18" customHeight="1" x14ac:dyDescent="0.2">
      <c r="I126" s="70"/>
      <c r="J126" s="69"/>
      <c r="K126" s="69"/>
      <c r="L126" s="69"/>
      <c r="M126" s="70"/>
      <c r="N126" s="69"/>
      <c r="O126" s="70"/>
      <c r="P126" s="69"/>
      <c r="Q126" s="70"/>
      <c r="R126" s="69"/>
    </row>
    <row r="127" spans="1:18" ht="34.5" customHeight="1" thickBot="1" x14ac:dyDescent="0.25">
      <c r="I127" s="70"/>
      <c r="J127" s="69"/>
      <c r="K127" s="69"/>
      <c r="L127" s="69"/>
      <c r="M127" s="70"/>
      <c r="N127" s="69"/>
      <c r="O127" s="70"/>
      <c r="P127" s="69"/>
      <c r="Q127" s="70"/>
      <c r="R127" s="264" t="s">
        <v>329</v>
      </c>
    </row>
    <row r="128" spans="1:18" ht="31.15" customHeight="1" thickBot="1" x14ac:dyDescent="0.25">
      <c r="A128" s="583" t="s">
        <v>338</v>
      </c>
      <c r="B128" s="584"/>
      <c r="C128" s="584"/>
      <c r="D128" s="585"/>
      <c r="E128" s="545" t="s">
        <v>229</v>
      </c>
      <c r="F128" s="546"/>
      <c r="G128" s="545" t="s">
        <v>248</v>
      </c>
      <c r="H128" s="546"/>
      <c r="I128" s="580" t="s">
        <v>245</v>
      </c>
      <c r="J128" s="546"/>
      <c r="K128" s="545" t="s">
        <v>243</v>
      </c>
      <c r="L128" s="546"/>
      <c r="M128" s="545" t="s">
        <v>241</v>
      </c>
      <c r="N128" s="546"/>
      <c r="O128" s="545" t="s">
        <v>230</v>
      </c>
      <c r="P128" s="546"/>
      <c r="Q128" s="545" t="s">
        <v>242</v>
      </c>
      <c r="R128" s="546"/>
    </row>
    <row r="129" spans="1:18" ht="18" customHeight="1" x14ac:dyDescent="0.25">
      <c r="A129" s="71">
        <v>4</v>
      </c>
      <c r="B129" s="72">
        <v>1</v>
      </c>
      <c r="C129" s="73">
        <v>1</v>
      </c>
      <c r="D129" s="74" t="s">
        <v>154</v>
      </c>
      <c r="E129" s="563">
        <v>41862</v>
      </c>
      <c r="F129" s="564"/>
      <c r="G129" s="567">
        <v>43441</v>
      </c>
      <c r="H129" s="568"/>
      <c r="I129" s="559">
        <v>27661</v>
      </c>
      <c r="J129" s="560"/>
      <c r="K129" s="559">
        <v>27661</v>
      </c>
      <c r="L129" s="560"/>
      <c r="M129" s="561">
        <v>18600</v>
      </c>
      <c r="N129" s="562"/>
      <c r="O129" s="561">
        <v>15000</v>
      </c>
      <c r="P129" s="562"/>
      <c r="Q129" s="561">
        <v>10000</v>
      </c>
      <c r="R129" s="562"/>
    </row>
    <row r="130" spans="1:18" s="53" customFormat="1" ht="18" customHeight="1" x14ac:dyDescent="0.25">
      <c r="A130" s="71">
        <v>5</v>
      </c>
      <c r="B130" s="72">
        <v>3</v>
      </c>
      <c r="C130" s="73">
        <v>1</v>
      </c>
      <c r="D130" s="74" t="s">
        <v>237</v>
      </c>
      <c r="E130" s="565">
        <v>1057723</v>
      </c>
      <c r="F130" s="566"/>
      <c r="G130" s="569">
        <v>1095875</v>
      </c>
      <c r="H130" s="570"/>
      <c r="I130" s="595">
        <v>913360</v>
      </c>
      <c r="J130" s="596"/>
      <c r="K130" s="595">
        <v>913360</v>
      </c>
      <c r="L130" s="596"/>
      <c r="M130" s="557">
        <v>681293</v>
      </c>
      <c r="N130" s="558"/>
      <c r="O130" s="557">
        <v>611500</v>
      </c>
      <c r="P130" s="558"/>
      <c r="Q130" s="557">
        <v>611500</v>
      </c>
      <c r="R130" s="558"/>
    </row>
    <row r="131" spans="1:18" ht="18" customHeight="1" x14ac:dyDescent="0.25">
      <c r="A131" s="71">
        <v>7</v>
      </c>
      <c r="B131" s="72">
        <v>1</v>
      </c>
      <c r="C131" s="73"/>
      <c r="D131" s="74" t="s">
        <v>154</v>
      </c>
      <c r="E131" s="553">
        <v>74579</v>
      </c>
      <c r="F131" s="554"/>
      <c r="G131" s="555">
        <v>77300</v>
      </c>
      <c r="H131" s="556"/>
      <c r="I131" s="551">
        <v>55910</v>
      </c>
      <c r="J131" s="552"/>
      <c r="K131" s="551">
        <v>55910</v>
      </c>
      <c r="L131" s="552"/>
      <c r="M131" s="549">
        <v>3300</v>
      </c>
      <c r="N131" s="550"/>
      <c r="O131" s="549">
        <v>0</v>
      </c>
      <c r="P131" s="550"/>
      <c r="Q131" s="549">
        <v>0</v>
      </c>
      <c r="R131" s="550"/>
    </row>
    <row r="132" spans="1:18" ht="18" customHeight="1" x14ac:dyDescent="0.25">
      <c r="A132" s="71">
        <v>9</v>
      </c>
      <c r="B132" s="72">
        <v>3</v>
      </c>
      <c r="C132" s="73"/>
      <c r="D132" s="74" t="s">
        <v>300</v>
      </c>
      <c r="E132" s="553">
        <v>4973</v>
      </c>
      <c r="F132" s="554"/>
      <c r="G132" s="555">
        <v>0</v>
      </c>
      <c r="H132" s="556"/>
      <c r="I132" s="551">
        <v>0</v>
      </c>
      <c r="J132" s="552"/>
      <c r="K132" s="551">
        <v>0</v>
      </c>
      <c r="L132" s="552"/>
      <c r="M132" s="549">
        <v>103512</v>
      </c>
      <c r="N132" s="550"/>
      <c r="O132" s="549">
        <v>103512</v>
      </c>
      <c r="P132" s="550"/>
      <c r="Q132" s="549">
        <v>103512</v>
      </c>
      <c r="R132" s="550"/>
    </row>
    <row r="133" spans="1:18" ht="18" customHeight="1" x14ac:dyDescent="0.25">
      <c r="A133" s="116"/>
      <c r="B133" s="117"/>
      <c r="C133" s="118"/>
      <c r="D133" s="119" t="s">
        <v>188</v>
      </c>
      <c r="E133" s="553">
        <v>70304</v>
      </c>
      <c r="F133" s="554"/>
      <c r="G133" s="555">
        <v>132223</v>
      </c>
      <c r="H133" s="556"/>
      <c r="I133" s="551">
        <v>0</v>
      </c>
      <c r="J133" s="552"/>
      <c r="K133" s="551">
        <v>0</v>
      </c>
      <c r="L133" s="552"/>
      <c r="M133" s="549"/>
      <c r="N133" s="550"/>
      <c r="O133" s="549"/>
      <c r="P133" s="550"/>
      <c r="Q133" s="549"/>
      <c r="R133" s="550"/>
    </row>
    <row r="134" spans="1:18" ht="24.95" customHeight="1" thickBot="1" x14ac:dyDescent="0.3">
      <c r="A134" s="586" t="s">
        <v>152</v>
      </c>
      <c r="B134" s="587"/>
      <c r="C134" s="587"/>
      <c r="D134" s="588"/>
      <c r="E134" s="581">
        <f>SUM(E129:F133)</f>
        <v>1249441</v>
      </c>
      <c r="F134" s="582"/>
      <c r="G134" s="542">
        <f>SUM(G129:H133)</f>
        <v>1348839</v>
      </c>
      <c r="H134" s="543"/>
      <c r="I134" s="542">
        <f>SUM(I129:J133)</f>
        <v>996931</v>
      </c>
      <c r="J134" s="543"/>
      <c r="K134" s="542">
        <f>SUM(K129:L133)</f>
        <v>996931</v>
      </c>
      <c r="L134" s="543"/>
      <c r="M134" s="542">
        <f>SUM(M129:N132)</f>
        <v>806705</v>
      </c>
      <c r="N134" s="543"/>
      <c r="O134" s="542">
        <f>SUM(O129:P132)</f>
        <v>730012</v>
      </c>
      <c r="P134" s="543"/>
      <c r="Q134" s="542">
        <f>SUM(Q129:R132)</f>
        <v>725012</v>
      </c>
      <c r="R134" s="543"/>
    </row>
    <row r="135" spans="1:18" s="32" customFormat="1" ht="18.600000000000001" customHeight="1" x14ac:dyDescent="0.25">
      <c r="A135" s="75"/>
      <c r="B135" s="75"/>
      <c r="C135" s="75"/>
      <c r="D135" s="75"/>
      <c r="E135" s="75"/>
      <c r="F135" s="75"/>
      <c r="G135" s="75"/>
      <c r="H135" s="75"/>
      <c r="I135" s="76"/>
      <c r="J135" s="76"/>
      <c r="K135" s="76"/>
      <c r="L135" s="76"/>
      <c r="M135" s="544"/>
      <c r="N135" s="544"/>
      <c r="O135" s="544"/>
      <c r="P135" s="544"/>
      <c r="Q135" s="544"/>
      <c r="R135" s="544"/>
    </row>
    <row r="136" spans="1:18" s="32" customFormat="1" ht="18.600000000000001" customHeight="1" x14ac:dyDescent="0.25">
      <c r="A136" s="75"/>
      <c r="B136" s="75"/>
      <c r="C136" s="75"/>
      <c r="D136" s="75"/>
      <c r="E136" s="75"/>
      <c r="F136" s="75"/>
      <c r="G136" s="75"/>
      <c r="H136" s="75"/>
      <c r="I136" s="76"/>
      <c r="J136" s="76"/>
      <c r="K136" s="76"/>
      <c r="L136" s="76"/>
      <c r="M136" s="76"/>
      <c r="N136" s="76"/>
      <c r="O136" s="76"/>
      <c r="P136" s="76"/>
      <c r="Q136" s="76"/>
      <c r="R136" s="76"/>
    </row>
    <row r="137" spans="1:18" s="32" customFormat="1" ht="18.600000000000001" customHeight="1" thickBot="1" x14ac:dyDescent="0.3">
      <c r="A137" s="75"/>
      <c r="B137" s="75"/>
      <c r="C137" s="75"/>
      <c r="D137" s="75"/>
      <c r="E137" s="75"/>
      <c r="F137" s="75"/>
      <c r="G137" s="75"/>
      <c r="H137" s="75"/>
      <c r="I137" s="76"/>
      <c r="J137" s="76"/>
      <c r="K137" s="76"/>
      <c r="L137" s="76"/>
      <c r="M137" s="76"/>
      <c r="N137" s="76"/>
      <c r="O137" s="76"/>
      <c r="P137" s="76"/>
      <c r="Q137" s="76"/>
      <c r="R137" s="76"/>
    </row>
    <row r="138" spans="1:18" ht="31.15" customHeight="1" thickBot="1" x14ac:dyDescent="0.25">
      <c r="A138" s="583" t="s">
        <v>155</v>
      </c>
      <c r="B138" s="584"/>
      <c r="C138" s="584"/>
      <c r="D138" s="585"/>
      <c r="E138" s="545" t="s">
        <v>229</v>
      </c>
      <c r="F138" s="546"/>
      <c r="G138" s="545" t="s">
        <v>248</v>
      </c>
      <c r="H138" s="546"/>
      <c r="I138" s="580" t="s">
        <v>245</v>
      </c>
      <c r="J138" s="546"/>
      <c r="K138" s="545" t="s">
        <v>243</v>
      </c>
      <c r="L138" s="546"/>
      <c r="M138" s="545" t="s">
        <v>241</v>
      </c>
      <c r="N138" s="546"/>
      <c r="O138" s="545" t="s">
        <v>230</v>
      </c>
      <c r="P138" s="546"/>
      <c r="Q138" s="545" t="s">
        <v>242</v>
      </c>
      <c r="R138" s="546"/>
    </row>
    <row r="139" spans="1:18" ht="24.95" customHeight="1" x14ac:dyDescent="0.2">
      <c r="A139" s="592" t="s">
        <v>44</v>
      </c>
      <c r="B139" s="593"/>
      <c r="C139" s="593"/>
      <c r="D139" s="594"/>
      <c r="E139" s="540">
        <f>SUM(E125)</f>
        <v>45871109.5</v>
      </c>
      <c r="F139" s="541"/>
      <c r="G139" s="547">
        <f>SUM(G125)</f>
        <v>55789945</v>
      </c>
      <c r="H139" s="548" t="e">
        <f>SUM(#REF!+#REF!)</f>
        <v>#REF!</v>
      </c>
      <c r="I139" s="536">
        <f>SUM(I125)</f>
        <v>54687374</v>
      </c>
      <c r="J139" s="537" t="e">
        <f>SUM(#REF!+#REF!)</f>
        <v>#REF!</v>
      </c>
      <c r="K139" s="536">
        <f>SUM(K125)</f>
        <v>65733209</v>
      </c>
      <c r="L139" s="537" t="e">
        <f>SUM(#REF!+#REF!)</f>
        <v>#REF!</v>
      </c>
      <c r="M139" s="538">
        <f>SUM(M125)</f>
        <v>61839274</v>
      </c>
      <c r="N139" s="539" t="e">
        <f>SUM(#REF!+#REF!)</f>
        <v>#REF!</v>
      </c>
      <c r="O139" s="538">
        <f>SUM(O125)</f>
        <v>62128788</v>
      </c>
      <c r="P139" s="539" t="e">
        <f>SUM(#REF!+#REF!)</f>
        <v>#REF!</v>
      </c>
      <c r="Q139" s="538">
        <f>SUM(Q125)</f>
        <v>63618575</v>
      </c>
      <c r="R139" s="539" t="e">
        <f>SUM(#REF!+#REF!)</f>
        <v>#REF!</v>
      </c>
    </row>
    <row r="140" spans="1:18" ht="24.95" customHeight="1" x14ac:dyDescent="0.2">
      <c r="A140" s="517" t="s">
        <v>156</v>
      </c>
      <c r="B140" s="518"/>
      <c r="C140" s="518"/>
      <c r="D140" s="519"/>
      <c r="E140" s="530">
        <f>SUM(F125)</f>
        <v>6398796</v>
      </c>
      <c r="F140" s="531"/>
      <c r="G140" s="534">
        <f>SUM(H125)</f>
        <v>7903026</v>
      </c>
      <c r="H140" s="535" t="e">
        <f>SUM(#REF!+#REF!)</f>
        <v>#REF!</v>
      </c>
      <c r="I140" s="528">
        <f>SUM(J125)</f>
        <v>1524562</v>
      </c>
      <c r="J140" s="529" t="e">
        <f>SUM(#REF!+#REF!)</f>
        <v>#REF!</v>
      </c>
      <c r="K140" s="528">
        <f>SUM(L125)</f>
        <v>7810650</v>
      </c>
      <c r="L140" s="529" t="e">
        <f>SUM(#REF!+#REF!)</f>
        <v>#REF!</v>
      </c>
      <c r="M140" s="521">
        <f>SUM(N125)</f>
        <v>2616178</v>
      </c>
      <c r="N140" s="522" t="e">
        <f>SUM(#REF!+#REF!)</f>
        <v>#REF!</v>
      </c>
      <c r="O140" s="521">
        <f>SUM(P125)</f>
        <v>515000</v>
      </c>
      <c r="P140" s="522" t="e">
        <f>SUM(#REF!+#REF!)</f>
        <v>#REF!</v>
      </c>
      <c r="Q140" s="521">
        <f>SUM(R125)</f>
        <v>1299311</v>
      </c>
      <c r="R140" s="522" t="e">
        <f>SUM(#REF!+#REF!)</f>
        <v>#REF!</v>
      </c>
    </row>
    <row r="141" spans="1:18" ht="24.95" customHeight="1" x14ac:dyDescent="0.2">
      <c r="A141" s="517" t="s">
        <v>153</v>
      </c>
      <c r="B141" s="518"/>
      <c r="C141" s="518"/>
      <c r="D141" s="519"/>
      <c r="E141" s="530">
        <f>SUM(E134)</f>
        <v>1249441</v>
      </c>
      <c r="F141" s="531"/>
      <c r="G141" s="534">
        <f t="shared" ref="G141" si="42">SUM(G134)</f>
        <v>1348839</v>
      </c>
      <c r="H141" s="535" t="e">
        <f>SUM(#REF!+#REF!)</f>
        <v>#REF!</v>
      </c>
      <c r="I141" s="528">
        <f t="shared" ref="I141" si="43">SUM(I134)</f>
        <v>996931</v>
      </c>
      <c r="J141" s="529" t="e">
        <f>SUM(#REF!+#REF!)</f>
        <v>#REF!</v>
      </c>
      <c r="K141" s="528">
        <f t="shared" ref="K141" si="44">SUM(K134)</f>
        <v>996931</v>
      </c>
      <c r="L141" s="529" t="e">
        <f>SUM(#REF!+#REF!)</f>
        <v>#REF!</v>
      </c>
      <c r="M141" s="521">
        <f t="shared" ref="M141" si="45">SUM(M134)</f>
        <v>806705</v>
      </c>
      <c r="N141" s="522" t="e">
        <f>SUM(#REF!+#REF!)</f>
        <v>#REF!</v>
      </c>
      <c r="O141" s="521">
        <f t="shared" ref="O141" si="46">SUM(O134)</f>
        <v>730012</v>
      </c>
      <c r="P141" s="522" t="e">
        <f>SUM(#REF!+#REF!)</f>
        <v>#REF!</v>
      </c>
      <c r="Q141" s="521">
        <f t="shared" ref="Q141" si="47">SUM(Q134)</f>
        <v>725012</v>
      </c>
      <c r="R141" s="522" t="e">
        <f>SUM(#REF!+#REF!)</f>
        <v>#REF!</v>
      </c>
    </row>
    <row r="142" spans="1:18" ht="24.95" customHeight="1" thickBot="1" x14ac:dyDescent="0.3">
      <c r="A142" s="523" t="s">
        <v>157</v>
      </c>
      <c r="B142" s="524"/>
      <c r="C142" s="524"/>
      <c r="D142" s="525"/>
      <c r="E142" s="532">
        <f>SUM(E139:F141)</f>
        <v>53519346.5</v>
      </c>
      <c r="F142" s="533"/>
      <c r="G142" s="526">
        <f t="shared" ref="G142" si="48">G139+G140+G141</f>
        <v>65041810</v>
      </c>
      <c r="H142" s="527"/>
      <c r="I142" s="526">
        <f t="shared" ref="I142" si="49">I139+I140+I141</f>
        <v>57208867</v>
      </c>
      <c r="J142" s="527"/>
      <c r="K142" s="526">
        <f t="shared" ref="K142" si="50">K139+K140+K141</f>
        <v>74540790</v>
      </c>
      <c r="L142" s="527"/>
      <c r="M142" s="526">
        <f t="shared" ref="M142" si="51">M139+M140+M141</f>
        <v>65262157</v>
      </c>
      <c r="N142" s="527"/>
      <c r="O142" s="526">
        <f t="shared" ref="O142" si="52">O139+O140+O141</f>
        <v>63373800</v>
      </c>
      <c r="P142" s="527"/>
      <c r="Q142" s="526">
        <f t="shared" ref="Q142" si="53">Q139+Q140+Q141</f>
        <v>65642898</v>
      </c>
      <c r="R142" s="527"/>
    </row>
    <row r="143" spans="1:18" s="32" customFormat="1" ht="10.5" customHeight="1" x14ac:dyDescent="0.25">
      <c r="A143" s="520"/>
      <c r="B143" s="520"/>
      <c r="C143" s="520"/>
      <c r="D143" s="520"/>
      <c r="E143" s="207"/>
      <c r="F143" s="207"/>
      <c r="G143" s="207"/>
      <c r="H143" s="207"/>
      <c r="I143" s="76"/>
      <c r="J143" s="76"/>
      <c r="K143" s="76"/>
      <c r="L143" s="76"/>
      <c r="M143" s="76"/>
      <c r="N143" s="76"/>
      <c r="O143" s="76"/>
      <c r="P143" s="76"/>
      <c r="Q143" s="76"/>
      <c r="R143" s="76"/>
    </row>
  </sheetData>
  <sheetProtection sheet="1" objects="1" scenarios="1"/>
  <mergeCells count="137">
    <mergeCell ref="A139:D139"/>
    <mergeCell ref="A74:R74"/>
    <mergeCell ref="I38:J38"/>
    <mergeCell ref="K3:L3"/>
    <mergeCell ref="K38:L38"/>
    <mergeCell ref="K76:L76"/>
    <mergeCell ref="K113:L113"/>
    <mergeCell ref="K128:L128"/>
    <mergeCell ref="K129:L129"/>
    <mergeCell ref="K130:L130"/>
    <mergeCell ref="K131:L131"/>
    <mergeCell ref="K132:L132"/>
    <mergeCell ref="A111:R111"/>
    <mergeCell ref="A113:C114"/>
    <mergeCell ref="D113:D114"/>
    <mergeCell ref="I113:J113"/>
    <mergeCell ref="M113:N113"/>
    <mergeCell ref="Q128:R128"/>
    <mergeCell ref="E128:F128"/>
    <mergeCell ref="G128:H128"/>
    <mergeCell ref="Q129:R129"/>
    <mergeCell ref="I130:J130"/>
    <mergeCell ref="M130:N130"/>
    <mergeCell ref="I134:J134"/>
    <mergeCell ref="E134:F134"/>
    <mergeCell ref="G134:H134"/>
    <mergeCell ref="A138:D138"/>
    <mergeCell ref="I138:J138"/>
    <mergeCell ref="A134:D134"/>
    <mergeCell ref="G138:H138"/>
    <mergeCell ref="O76:P76"/>
    <mergeCell ref="E76:F76"/>
    <mergeCell ref="A125:D125"/>
    <mergeCell ref="A128:D128"/>
    <mergeCell ref="I128:J128"/>
    <mergeCell ref="M128:N128"/>
    <mergeCell ref="O128:P128"/>
    <mergeCell ref="E138:F138"/>
    <mergeCell ref="M138:N138"/>
    <mergeCell ref="A1:R1"/>
    <mergeCell ref="A2:J2"/>
    <mergeCell ref="A3:C4"/>
    <mergeCell ref="D3:D4"/>
    <mergeCell ref="I3:J3"/>
    <mergeCell ref="M3:N3"/>
    <mergeCell ref="O3:P3"/>
    <mergeCell ref="E3:F3"/>
    <mergeCell ref="Q3:R3"/>
    <mergeCell ref="G3:H3"/>
    <mergeCell ref="A36:R36"/>
    <mergeCell ref="A38:C39"/>
    <mergeCell ref="D38:D39"/>
    <mergeCell ref="Q76:R76"/>
    <mergeCell ref="G76:H76"/>
    <mergeCell ref="O113:P113"/>
    <mergeCell ref="E113:F113"/>
    <mergeCell ref="Q113:R113"/>
    <mergeCell ref="G113:H113"/>
    <mergeCell ref="A76:C77"/>
    <mergeCell ref="D76:D77"/>
    <mergeCell ref="I76:J76"/>
    <mergeCell ref="M76:N76"/>
    <mergeCell ref="M38:N38"/>
    <mergeCell ref="O38:P38"/>
    <mergeCell ref="E38:F38"/>
    <mergeCell ref="Q38:R38"/>
    <mergeCell ref="G38:H38"/>
    <mergeCell ref="Q131:R131"/>
    <mergeCell ref="I131:J131"/>
    <mergeCell ref="M131:N131"/>
    <mergeCell ref="O131:P131"/>
    <mergeCell ref="E131:F131"/>
    <mergeCell ref="G131:H131"/>
    <mergeCell ref="Q130:R130"/>
    <mergeCell ref="I129:J129"/>
    <mergeCell ref="M129:N129"/>
    <mergeCell ref="O129:P129"/>
    <mergeCell ref="E129:F129"/>
    <mergeCell ref="E130:F130"/>
    <mergeCell ref="G129:H129"/>
    <mergeCell ref="G130:H130"/>
    <mergeCell ref="O130:P130"/>
    <mergeCell ref="Q132:R132"/>
    <mergeCell ref="I133:J133"/>
    <mergeCell ref="M133:N133"/>
    <mergeCell ref="O133:P133"/>
    <mergeCell ref="Q133:R133"/>
    <mergeCell ref="I132:J132"/>
    <mergeCell ref="M132:N132"/>
    <mergeCell ref="O132:P132"/>
    <mergeCell ref="E132:F132"/>
    <mergeCell ref="E133:F133"/>
    <mergeCell ref="G132:H132"/>
    <mergeCell ref="G133:H133"/>
    <mergeCell ref="K133:L133"/>
    <mergeCell ref="I139:J139"/>
    <mergeCell ref="M139:N139"/>
    <mergeCell ref="O139:P139"/>
    <mergeCell ref="E139:F139"/>
    <mergeCell ref="K140:L140"/>
    <mergeCell ref="Q139:R139"/>
    <mergeCell ref="O134:P134"/>
    <mergeCell ref="Q134:R134"/>
    <mergeCell ref="M135:N135"/>
    <mergeCell ref="O135:P135"/>
    <mergeCell ref="Q135:R135"/>
    <mergeCell ref="O138:P138"/>
    <mergeCell ref="Q138:R138"/>
    <mergeCell ref="I140:J140"/>
    <mergeCell ref="M140:N140"/>
    <mergeCell ref="O140:P140"/>
    <mergeCell ref="Q140:R140"/>
    <mergeCell ref="K134:L134"/>
    <mergeCell ref="K138:L138"/>
    <mergeCell ref="K139:L139"/>
    <mergeCell ref="G139:H139"/>
    <mergeCell ref="G140:H140"/>
    <mergeCell ref="E140:F140"/>
    <mergeCell ref="M134:N134"/>
    <mergeCell ref="A140:D140"/>
    <mergeCell ref="A143:D143"/>
    <mergeCell ref="O141:P141"/>
    <mergeCell ref="Q141:R141"/>
    <mergeCell ref="A142:D142"/>
    <mergeCell ref="I142:J142"/>
    <mergeCell ref="M142:N142"/>
    <mergeCell ref="O142:P142"/>
    <mergeCell ref="Q142:R142"/>
    <mergeCell ref="A141:D141"/>
    <mergeCell ref="I141:J141"/>
    <mergeCell ref="M141:N141"/>
    <mergeCell ref="E141:F141"/>
    <mergeCell ref="E142:F142"/>
    <mergeCell ref="G141:H141"/>
    <mergeCell ref="G142:H142"/>
    <mergeCell ref="K141:L141"/>
    <mergeCell ref="K142:L142"/>
  </mergeCells>
  <pageMargins left="0.23622047244094491" right="0.23622047244094491" top="0.55118110236220474" bottom="0.35433070866141736" header="0.31496062992125984" footer="0.31496062992125984"/>
  <pageSetup paperSize="9" scale="68" fitToHeight="0" orientation="landscape" r:id="rId1"/>
  <headerFooter alignWithMargins="0"/>
  <rowBreaks count="3" manualBreakCount="3">
    <brk id="35" max="17" man="1"/>
    <brk id="72" max="17" man="1"/>
    <brk id="109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73"/>
  <sheetViews>
    <sheetView topLeftCell="A25" zoomScale="80" zoomScaleNormal="80" workbookViewId="0">
      <selection activeCell="O64" sqref="O64"/>
    </sheetView>
  </sheetViews>
  <sheetFormatPr defaultColWidth="9.140625" defaultRowHeight="12.75" x14ac:dyDescent="0.2"/>
  <cols>
    <col min="1" max="1" width="1.85546875" style="43" customWidth="1"/>
    <col min="2" max="2" width="59.85546875" style="43" customWidth="1"/>
    <col min="3" max="4" width="14.7109375" style="43" customWidth="1"/>
    <col min="5" max="6" width="15.28515625" style="43" customWidth="1"/>
    <col min="7" max="9" width="15.7109375" style="43" customWidth="1"/>
    <col min="10" max="16384" width="9.140625" style="43"/>
  </cols>
  <sheetData>
    <row r="2" spans="2:9" ht="20.100000000000001" customHeight="1" x14ac:dyDescent="0.2">
      <c r="B2" s="110"/>
      <c r="C2" s="111"/>
      <c r="D2" s="111"/>
      <c r="E2" s="111"/>
      <c r="F2" s="111"/>
      <c r="G2" s="111"/>
      <c r="H2" s="111"/>
      <c r="I2" s="111"/>
    </row>
    <row r="3" spans="2:9" ht="21" customHeight="1" x14ac:dyDescent="0.2">
      <c r="B3" s="598" t="s">
        <v>198</v>
      </c>
      <c r="C3" s="598"/>
      <c r="D3" s="598"/>
      <c r="E3" s="598"/>
      <c r="F3" s="598"/>
      <c r="G3" s="598"/>
      <c r="H3" s="598"/>
      <c r="I3" s="598"/>
    </row>
    <row r="4" spans="2:9" ht="21" customHeight="1" x14ac:dyDescent="0.2">
      <c r="B4" s="598" t="s">
        <v>158</v>
      </c>
      <c r="C4" s="598"/>
      <c r="D4" s="598"/>
      <c r="E4" s="598"/>
      <c r="F4" s="598"/>
      <c r="G4" s="598"/>
      <c r="H4" s="598"/>
      <c r="I4" s="598"/>
    </row>
    <row r="5" spans="2:9" ht="21" customHeight="1" x14ac:dyDescent="0.2">
      <c r="B5" s="598" t="s">
        <v>250</v>
      </c>
      <c r="C5" s="598"/>
      <c r="D5" s="598"/>
      <c r="E5" s="598"/>
      <c r="F5" s="598"/>
      <c r="G5" s="598"/>
      <c r="H5" s="598"/>
      <c r="I5" s="598"/>
    </row>
    <row r="6" spans="2:9" ht="30" customHeight="1" thickBot="1" x14ac:dyDescent="0.25">
      <c r="B6" s="318"/>
      <c r="C6" s="150"/>
      <c r="D6" s="150"/>
      <c r="E6" s="150"/>
      <c r="F6" s="477"/>
      <c r="H6" s="77"/>
      <c r="I6" s="77" t="s">
        <v>316</v>
      </c>
    </row>
    <row r="7" spans="2:9" ht="46.5" customHeight="1" thickBot="1" x14ac:dyDescent="0.25">
      <c r="B7" s="78" t="s">
        <v>0</v>
      </c>
      <c r="C7" s="79" t="s">
        <v>228</v>
      </c>
      <c r="D7" s="79" t="s">
        <v>240</v>
      </c>
      <c r="E7" s="79" t="s">
        <v>245</v>
      </c>
      <c r="F7" s="79" t="s">
        <v>243</v>
      </c>
      <c r="G7" s="79" t="s">
        <v>241</v>
      </c>
      <c r="H7" s="79" t="s">
        <v>230</v>
      </c>
      <c r="I7" s="79" t="s">
        <v>242</v>
      </c>
    </row>
    <row r="8" spans="2:9" ht="24.95" customHeight="1" x14ac:dyDescent="0.2">
      <c r="B8" s="83" t="s">
        <v>159</v>
      </c>
      <c r="C8" s="294"/>
      <c r="D8" s="294"/>
      <c r="E8" s="249"/>
      <c r="F8" s="249"/>
      <c r="G8" s="84"/>
      <c r="H8" s="84"/>
      <c r="I8" s="84"/>
    </row>
    <row r="9" spans="2:9" ht="18.95" customHeight="1" x14ac:dyDescent="0.25">
      <c r="B9" s="85" t="s">
        <v>160</v>
      </c>
      <c r="C9" s="295">
        <f t="shared" ref="C9:I9" si="0">SUM(C11:C17)</f>
        <v>1453045</v>
      </c>
      <c r="D9" s="295">
        <f t="shared" si="0"/>
        <v>1522078</v>
      </c>
      <c r="E9" s="250">
        <f t="shared" si="0"/>
        <v>1621804</v>
      </c>
      <c r="F9" s="250">
        <f t="shared" ref="F9" si="1">SUM(F11:F16)</f>
        <v>1770054</v>
      </c>
      <c r="G9" s="86">
        <f t="shared" ref="G9" si="2">SUM(G11:G17)</f>
        <v>1882429</v>
      </c>
      <c r="H9" s="86">
        <f t="shared" si="0"/>
        <v>1882429</v>
      </c>
      <c r="I9" s="86">
        <f t="shared" si="0"/>
        <v>1882429</v>
      </c>
    </row>
    <row r="10" spans="2:9" ht="18.95" customHeight="1" x14ac:dyDescent="0.25">
      <c r="B10" s="85" t="s">
        <v>161</v>
      </c>
      <c r="C10" s="296"/>
      <c r="D10" s="319"/>
      <c r="E10" s="251"/>
      <c r="F10" s="471"/>
      <c r="G10" s="301"/>
      <c r="H10" s="87"/>
      <c r="I10" s="87"/>
    </row>
    <row r="11" spans="2:9" ht="18.95" customHeight="1" x14ac:dyDescent="0.25">
      <c r="B11" s="85" t="s">
        <v>204</v>
      </c>
      <c r="C11" s="297">
        <v>1364827</v>
      </c>
      <c r="D11" s="297">
        <v>1455230</v>
      </c>
      <c r="E11" s="252">
        <v>1565804</v>
      </c>
      <c r="F11" s="252">
        <v>1714054</v>
      </c>
      <c r="G11" s="88">
        <v>1826429</v>
      </c>
      <c r="H11" s="88">
        <v>1826429</v>
      </c>
      <c r="I11" s="88">
        <v>1826429</v>
      </c>
    </row>
    <row r="12" spans="2:9" ht="18.95" customHeight="1" x14ac:dyDescent="0.25">
      <c r="B12" s="85" t="s">
        <v>236</v>
      </c>
      <c r="C12" s="297">
        <v>73000</v>
      </c>
      <c r="D12" s="297">
        <v>31000</v>
      </c>
      <c r="E12" s="252">
        <v>30000</v>
      </c>
      <c r="F12" s="252">
        <v>30000</v>
      </c>
      <c r="G12" s="88">
        <v>30000</v>
      </c>
      <c r="H12" s="88">
        <v>30000</v>
      </c>
      <c r="I12" s="88">
        <v>30000</v>
      </c>
    </row>
    <row r="13" spans="2:9" ht="18.95" customHeight="1" x14ac:dyDescent="0.25">
      <c r="B13" s="85" t="s">
        <v>205</v>
      </c>
      <c r="C13" s="297">
        <v>4000</v>
      </c>
      <c r="D13" s="297">
        <v>9265</v>
      </c>
      <c r="E13" s="252">
        <v>5000</v>
      </c>
      <c r="F13" s="252">
        <v>5000</v>
      </c>
      <c r="G13" s="88">
        <v>5000</v>
      </c>
      <c r="H13" s="88">
        <v>5000</v>
      </c>
      <c r="I13" s="88">
        <v>5000</v>
      </c>
    </row>
    <row r="14" spans="2:9" ht="18.95" customHeight="1" x14ac:dyDescent="0.25">
      <c r="B14" s="85" t="s">
        <v>231</v>
      </c>
      <c r="C14" s="297">
        <v>0</v>
      </c>
      <c r="D14" s="297">
        <v>0</v>
      </c>
      <c r="E14" s="252">
        <v>6000</v>
      </c>
      <c r="F14" s="252">
        <v>6000</v>
      </c>
      <c r="G14" s="88">
        <v>6000</v>
      </c>
      <c r="H14" s="88">
        <v>6000</v>
      </c>
      <c r="I14" s="88">
        <v>6000</v>
      </c>
    </row>
    <row r="15" spans="2:9" ht="18.95" customHeight="1" x14ac:dyDescent="0.25">
      <c r="B15" s="85" t="s">
        <v>206</v>
      </c>
      <c r="C15" s="297">
        <v>3168</v>
      </c>
      <c r="D15" s="297">
        <v>24983</v>
      </c>
      <c r="E15" s="252">
        <v>15000</v>
      </c>
      <c r="F15" s="252">
        <v>15000</v>
      </c>
      <c r="G15" s="88">
        <v>15000</v>
      </c>
      <c r="H15" s="88">
        <v>15000</v>
      </c>
      <c r="I15" s="88">
        <v>15000</v>
      </c>
    </row>
    <row r="16" spans="2:9" ht="18.95" customHeight="1" x14ac:dyDescent="0.25">
      <c r="B16" s="85" t="s">
        <v>207</v>
      </c>
      <c r="C16" s="297">
        <v>4200</v>
      </c>
      <c r="D16" s="297">
        <v>0</v>
      </c>
      <c r="E16" s="252">
        <v>0</v>
      </c>
      <c r="F16" s="252">
        <v>0</v>
      </c>
      <c r="G16" s="88">
        <v>0</v>
      </c>
      <c r="H16" s="88">
        <v>0</v>
      </c>
      <c r="I16" s="88">
        <v>0</v>
      </c>
    </row>
    <row r="17" spans="2:10" ht="18.95" customHeight="1" x14ac:dyDescent="0.25">
      <c r="B17" s="85" t="s">
        <v>208</v>
      </c>
      <c r="C17" s="297">
        <v>3850</v>
      </c>
      <c r="D17" s="297">
        <v>1600</v>
      </c>
      <c r="E17" s="252">
        <v>0</v>
      </c>
      <c r="F17" s="252">
        <v>0</v>
      </c>
      <c r="G17" s="88">
        <v>0</v>
      </c>
      <c r="H17" s="88">
        <v>0</v>
      </c>
      <c r="I17" s="88">
        <v>0</v>
      </c>
    </row>
    <row r="18" spans="2:10" ht="18.95" customHeight="1" x14ac:dyDescent="0.25">
      <c r="B18" s="89" t="s">
        <v>162</v>
      </c>
      <c r="C18" s="297">
        <v>86000</v>
      </c>
      <c r="D18" s="297">
        <v>86933</v>
      </c>
      <c r="E18" s="252">
        <v>0</v>
      </c>
      <c r="F18" s="252">
        <v>67887</v>
      </c>
      <c r="G18" s="88">
        <v>0</v>
      </c>
      <c r="H18" s="88">
        <v>0</v>
      </c>
      <c r="I18" s="88">
        <v>0</v>
      </c>
    </row>
    <row r="19" spans="2:10" ht="18.95" customHeight="1" x14ac:dyDescent="0.25">
      <c r="B19" s="89" t="s">
        <v>163</v>
      </c>
      <c r="C19" s="297">
        <v>104571</v>
      </c>
      <c r="D19" s="297">
        <v>128160</v>
      </c>
      <c r="E19" s="252">
        <v>0</v>
      </c>
      <c r="F19" s="252">
        <v>721</v>
      </c>
      <c r="G19" s="88">
        <v>0</v>
      </c>
      <c r="H19" s="88">
        <v>0</v>
      </c>
      <c r="I19" s="88">
        <v>0</v>
      </c>
    </row>
    <row r="20" spans="2:10" ht="18.95" customHeight="1" x14ac:dyDescent="0.2">
      <c r="B20" s="92" t="s">
        <v>164</v>
      </c>
      <c r="C20" s="298">
        <v>1522954</v>
      </c>
      <c r="D20" s="320">
        <v>1579518</v>
      </c>
      <c r="E20" s="253">
        <v>1621804</v>
      </c>
      <c r="F20" s="472">
        <v>1824170</v>
      </c>
      <c r="G20" s="302">
        <v>1882429</v>
      </c>
      <c r="H20" s="90">
        <v>1882429</v>
      </c>
      <c r="I20" s="90">
        <v>1882429</v>
      </c>
      <c r="J20" s="309"/>
    </row>
    <row r="21" spans="2:10" ht="18.95" customHeight="1" x14ac:dyDescent="0.2">
      <c r="B21" s="81" t="s">
        <v>165</v>
      </c>
      <c r="C21" s="298">
        <v>664126</v>
      </c>
      <c r="D21" s="320">
        <v>725184</v>
      </c>
      <c r="E21" s="253">
        <v>768847</v>
      </c>
      <c r="F21" s="472">
        <v>778847</v>
      </c>
      <c r="G21" s="302">
        <v>828782</v>
      </c>
      <c r="H21" s="90">
        <v>828782</v>
      </c>
      <c r="I21" s="90">
        <v>828782</v>
      </c>
    </row>
    <row r="22" spans="2:10" ht="18.95" customHeight="1" x14ac:dyDescent="0.2">
      <c r="B22" s="93" t="s">
        <v>166</v>
      </c>
      <c r="C22" s="298">
        <v>105577</v>
      </c>
      <c r="D22" s="320">
        <v>157958</v>
      </c>
      <c r="E22" s="253">
        <v>0</v>
      </c>
      <c r="F22" s="472">
        <v>14492</v>
      </c>
      <c r="G22" s="302">
        <v>0</v>
      </c>
      <c r="H22" s="90">
        <v>0</v>
      </c>
      <c r="I22" s="90">
        <v>0</v>
      </c>
    </row>
    <row r="23" spans="2:10" ht="18.95" customHeight="1" x14ac:dyDescent="0.2">
      <c r="B23" s="93" t="s">
        <v>167</v>
      </c>
      <c r="C23" s="298">
        <v>158793</v>
      </c>
      <c r="D23" s="320">
        <v>321813</v>
      </c>
      <c r="E23" s="253">
        <v>209808</v>
      </c>
      <c r="F23" s="472">
        <v>262276</v>
      </c>
      <c r="G23" s="302">
        <v>290000</v>
      </c>
      <c r="H23" s="90">
        <v>290000</v>
      </c>
      <c r="I23" s="90">
        <v>290000</v>
      </c>
    </row>
    <row r="24" spans="2:10" ht="24.95" customHeight="1" x14ac:dyDescent="0.2">
      <c r="B24" s="83" t="s">
        <v>168</v>
      </c>
      <c r="C24" s="299"/>
      <c r="D24" s="299"/>
      <c r="E24" s="254"/>
      <c r="F24" s="254"/>
      <c r="G24" s="94"/>
      <c r="H24" s="94"/>
      <c r="I24" s="94"/>
    </row>
    <row r="25" spans="2:10" ht="18.95" customHeight="1" x14ac:dyDescent="0.25">
      <c r="B25" s="85" t="s">
        <v>169</v>
      </c>
      <c r="C25" s="297">
        <v>687295</v>
      </c>
      <c r="D25" s="297">
        <v>723203</v>
      </c>
      <c r="E25" s="252">
        <v>776000</v>
      </c>
      <c r="F25" s="252">
        <v>782670</v>
      </c>
      <c r="G25" s="88">
        <v>845000</v>
      </c>
      <c r="H25" s="88">
        <v>870000</v>
      </c>
      <c r="I25" s="88">
        <v>870000</v>
      </c>
      <c r="J25" s="310"/>
    </row>
    <row r="26" spans="2:10" ht="18.95" customHeight="1" x14ac:dyDescent="0.25">
      <c r="B26" s="89" t="s">
        <v>162</v>
      </c>
      <c r="C26" s="297">
        <v>106500</v>
      </c>
      <c r="D26" s="297">
        <v>12927</v>
      </c>
      <c r="E26" s="252">
        <v>0</v>
      </c>
      <c r="F26" s="252">
        <v>76322</v>
      </c>
      <c r="G26" s="88">
        <v>0</v>
      </c>
      <c r="H26" s="88">
        <v>0</v>
      </c>
      <c r="I26" s="88">
        <v>0</v>
      </c>
    </row>
    <row r="27" spans="2:10" ht="18.95" customHeight="1" x14ac:dyDescent="0.25">
      <c r="B27" s="85" t="s">
        <v>170</v>
      </c>
      <c r="C27" s="297">
        <v>8938</v>
      </c>
      <c r="D27" s="297">
        <v>2856</v>
      </c>
      <c r="E27" s="252">
        <v>76062</v>
      </c>
      <c r="F27" s="252">
        <v>76062</v>
      </c>
      <c r="G27" s="88">
        <v>0</v>
      </c>
      <c r="H27" s="88">
        <v>175000</v>
      </c>
      <c r="I27" s="88">
        <v>0</v>
      </c>
    </row>
    <row r="28" spans="2:10" ht="18.95" customHeight="1" x14ac:dyDescent="0.2">
      <c r="B28" s="92" t="s">
        <v>164</v>
      </c>
      <c r="C28" s="298">
        <v>716758</v>
      </c>
      <c r="D28" s="320">
        <v>736083</v>
      </c>
      <c r="E28" s="253">
        <v>776000</v>
      </c>
      <c r="F28" s="472">
        <v>849798</v>
      </c>
      <c r="G28" s="302">
        <v>845000</v>
      </c>
      <c r="H28" s="90">
        <v>870000</v>
      </c>
      <c r="I28" s="90">
        <v>870000</v>
      </c>
      <c r="J28" s="309"/>
    </row>
    <row r="29" spans="2:10" ht="18.95" customHeight="1" x14ac:dyDescent="0.2">
      <c r="B29" s="81" t="s">
        <v>165</v>
      </c>
      <c r="C29" s="298">
        <v>357155</v>
      </c>
      <c r="D29" s="320">
        <v>372656</v>
      </c>
      <c r="E29" s="253">
        <v>381211</v>
      </c>
      <c r="F29" s="472">
        <v>385411</v>
      </c>
      <c r="G29" s="302">
        <v>408000</v>
      </c>
      <c r="H29" s="90">
        <v>418011</v>
      </c>
      <c r="I29" s="90">
        <v>418011</v>
      </c>
      <c r="J29" s="309"/>
    </row>
    <row r="30" spans="2:10" ht="18.95" customHeight="1" x14ac:dyDescent="0.2">
      <c r="B30" s="93" t="s">
        <v>166</v>
      </c>
      <c r="C30" s="298">
        <v>8938</v>
      </c>
      <c r="D30" s="320">
        <v>2856</v>
      </c>
      <c r="E30" s="253">
        <v>76062</v>
      </c>
      <c r="F30" s="472">
        <v>85256</v>
      </c>
      <c r="G30" s="302">
        <v>0</v>
      </c>
      <c r="H30" s="90">
        <v>0</v>
      </c>
      <c r="I30" s="90">
        <v>0</v>
      </c>
    </row>
    <row r="31" spans="2:10" ht="18.95" customHeight="1" thickBot="1" x14ac:dyDescent="0.25">
      <c r="B31" s="95" t="s">
        <v>232</v>
      </c>
      <c r="C31" s="300">
        <v>112679</v>
      </c>
      <c r="D31" s="300">
        <v>43041</v>
      </c>
      <c r="E31" s="255">
        <v>25500</v>
      </c>
      <c r="F31" s="255">
        <v>39500</v>
      </c>
      <c r="G31" s="96">
        <v>27000</v>
      </c>
      <c r="H31" s="96">
        <v>27000</v>
      </c>
      <c r="I31" s="96">
        <v>27000</v>
      </c>
    </row>
    <row r="32" spans="2:10" ht="6" customHeight="1" x14ac:dyDescent="0.2">
      <c r="B32" s="97"/>
      <c r="C32" s="91"/>
      <c r="D32" s="91"/>
      <c r="E32" s="91"/>
      <c r="F32" s="91"/>
      <c r="G32" s="91"/>
      <c r="H32" s="91"/>
      <c r="I32" s="91"/>
    </row>
    <row r="33" spans="2:9" ht="18" customHeight="1" x14ac:dyDescent="0.2">
      <c r="B33" s="598" t="s">
        <v>199</v>
      </c>
      <c r="C33" s="598"/>
      <c r="D33" s="598"/>
      <c r="E33" s="598"/>
      <c r="F33" s="598"/>
      <c r="G33" s="598"/>
      <c r="H33" s="598"/>
      <c r="I33" s="598"/>
    </row>
    <row r="34" spans="2:9" ht="18" customHeight="1" x14ac:dyDescent="0.2">
      <c r="B34" s="598" t="s">
        <v>171</v>
      </c>
      <c r="C34" s="598"/>
      <c r="D34" s="598"/>
      <c r="E34" s="598"/>
      <c r="F34" s="598"/>
      <c r="G34" s="598"/>
      <c r="H34" s="598"/>
      <c r="I34" s="598"/>
    </row>
    <row r="35" spans="2:9" ht="18" customHeight="1" x14ac:dyDescent="0.2">
      <c r="B35" s="598" t="s">
        <v>250</v>
      </c>
      <c r="C35" s="598"/>
      <c r="D35" s="598"/>
      <c r="E35" s="598"/>
      <c r="F35" s="598"/>
      <c r="G35" s="598"/>
      <c r="H35" s="598"/>
      <c r="I35" s="598"/>
    </row>
    <row r="36" spans="2:9" ht="29.1" customHeight="1" thickBot="1" x14ac:dyDescent="0.25">
      <c r="B36" s="597"/>
      <c r="C36" s="597"/>
      <c r="D36" s="597"/>
      <c r="E36" s="597"/>
      <c r="F36" s="477"/>
      <c r="H36" s="77"/>
      <c r="I36" s="77" t="s">
        <v>317</v>
      </c>
    </row>
    <row r="37" spans="2:9" ht="45.75" customHeight="1" thickBot="1" x14ac:dyDescent="0.25">
      <c r="B37" s="78" t="s">
        <v>0</v>
      </c>
      <c r="C37" s="79" t="s">
        <v>228</v>
      </c>
      <c r="D37" s="79" t="s">
        <v>240</v>
      </c>
      <c r="E37" s="79" t="s">
        <v>245</v>
      </c>
      <c r="F37" s="79" t="s">
        <v>243</v>
      </c>
      <c r="G37" s="79" t="s">
        <v>241</v>
      </c>
      <c r="H37" s="79" t="s">
        <v>230</v>
      </c>
      <c r="I37" s="79" t="s">
        <v>242</v>
      </c>
    </row>
    <row r="38" spans="2:9" ht="14.85" customHeight="1" x14ac:dyDescent="0.25">
      <c r="B38" s="98" t="s">
        <v>172</v>
      </c>
      <c r="C38" s="297">
        <f t="shared" ref="C38:D38" si="3">SUM(C42-C39-C40)</f>
        <v>1323248</v>
      </c>
      <c r="D38" s="297">
        <f t="shared" si="3"/>
        <v>1372181</v>
      </c>
      <c r="E38" s="252">
        <f t="shared" ref="E38" si="4">SUM(E42-E39-E40)</f>
        <v>1568487</v>
      </c>
      <c r="F38" s="252">
        <f>SUM(F42-F39-F40)</f>
        <v>1656004</v>
      </c>
      <c r="G38" s="88">
        <f>SUM(G42-G39-G40)</f>
        <v>1894460</v>
      </c>
      <c r="H38" s="88">
        <f t="shared" ref="H38:I38" si="5">SUM(H42-H39-H40)</f>
        <v>2190204</v>
      </c>
      <c r="I38" s="88">
        <f t="shared" si="5"/>
        <v>2390204</v>
      </c>
    </row>
    <row r="39" spans="2:9" ht="14.85" customHeight="1" x14ac:dyDescent="0.25">
      <c r="B39" s="98" t="s">
        <v>173</v>
      </c>
      <c r="C39" s="297">
        <v>597676</v>
      </c>
      <c r="D39" s="297">
        <v>647130</v>
      </c>
      <c r="E39" s="252">
        <f>SUM(E56+E62+E67)</f>
        <v>488720</v>
      </c>
      <c r="F39" s="252">
        <f>SUM(F56+F62+F67+F50)</f>
        <v>572761</v>
      </c>
      <c r="G39" s="88">
        <v>447540</v>
      </c>
      <c r="H39" s="88">
        <f t="shared" ref="H39:I39" si="6">SUM(H56+H62+H67+H50)</f>
        <v>432540</v>
      </c>
      <c r="I39" s="88">
        <f t="shared" si="6"/>
        <v>432540</v>
      </c>
    </row>
    <row r="40" spans="2:9" ht="14.85" customHeight="1" x14ac:dyDescent="0.25">
      <c r="B40" s="98" t="s">
        <v>162</v>
      </c>
      <c r="C40" s="297">
        <v>2250</v>
      </c>
      <c r="D40" s="297">
        <v>500</v>
      </c>
      <c r="E40" s="252">
        <v>0</v>
      </c>
      <c r="F40" s="252">
        <v>0</v>
      </c>
      <c r="G40" s="88">
        <v>0</v>
      </c>
      <c r="H40" s="88">
        <v>0</v>
      </c>
      <c r="I40" s="88">
        <v>0</v>
      </c>
    </row>
    <row r="41" spans="2:9" ht="14.85" customHeight="1" x14ac:dyDescent="0.25">
      <c r="B41" s="98" t="s">
        <v>174</v>
      </c>
      <c r="C41" s="297">
        <v>22409</v>
      </c>
      <c r="D41" s="297">
        <v>13152</v>
      </c>
      <c r="E41" s="252">
        <v>0</v>
      </c>
      <c r="F41" s="252">
        <v>0</v>
      </c>
      <c r="G41" s="88">
        <v>0</v>
      </c>
      <c r="H41" s="88">
        <v>0</v>
      </c>
      <c r="I41" s="88">
        <v>0</v>
      </c>
    </row>
    <row r="42" spans="2:9" ht="14.85" customHeight="1" x14ac:dyDescent="0.2">
      <c r="B42" s="99" t="s">
        <v>175</v>
      </c>
      <c r="C42" s="304">
        <f t="shared" ref="C42:E42" si="7">SUM(C48+C53)</f>
        <v>1923174</v>
      </c>
      <c r="D42" s="304">
        <f t="shared" si="7"/>
        <v>2019811</v>
      </c>
      <c r="E42" s="256">
        <f t="shared" si="7"/>
        <v>2057207</v>
      </c>
      <c r="F42" s="256">
        <f>SUM(F48+F53)</f>
        <v>2228765</v>
      </c>
      <c r="G42" s="100">
        <f t="shared" ref="G42:I42" si="8">SUM(G48+G53)</f>
        <v>2342000</v>
      </c>
      <c r="H42" s="100">
        <f t="shared" si="8"/>
        <v>2622744</v>
      </c>
      <c r="I42" s="100">
        <f t="shared" si="8"/>
        <v>2822744</v>
      </c>
    </row>
    <row r="43" spans="2:9" ht="14.85" customHeight="1" x14ac:dyDescent="0.2">
      <c r="B43" s="101" t="s">
        <v>176</v>
      </c>
      <c r="C43" s="304">
        <f t="shared" ref="C43" si="9">SUM(C49+C57+C63+C68+C71)</f>
        <v>1146232</v>
      </c>
      <c r="D43" s="304">
        <f>D49+D57+D63+D68+D71</f>
        <v>1174294</v>
      </c>
      <c r="E43" s="256">
        <f t="shared" ref="E43" si="10">SUM(E49+E57+E63+E68+E71)</f>
        <v>1181341</v>
      </c>
      <c r="F43" s="256">
        <f t="shared" ref="F43" si="11">SUM(F49+F57+F63+F68+F71)</f>
        <v>1216996</v>
      </c>
      <c r="G43" s="100">
        <f t="shared" ref="G43:I43" si="12">SUM(G49+G57+G63+G68+G71)</f>
        <v>1411131</v>
      </c>
      <c r="H43" s="100">
        <f t="shared" si="12"/>
        <v>1722244</v>
      </c>
      <c r="I43" s="100">
        <f t="shared" si="12"/>
        <v>1722244</v>
      </c>
    </row>
    <row r="44" spans="2:9" ht="14.85" customHeight="1" x14ac:dyDescent="0.2">
      <c r="B44" s="99" t="s">
        <v>200</v>
      </c>
      <c r="C44" s="298">
        <v>529994</v>
      </c>
      <c r="D44" s="298">
        <f>SUM(D52+D59+D64+D69+D72)</f>
        <v>613806</v>
      </c>
      <c r="E44" s="253">
        <f t="shared" ref="E44:I44" si="13">SUM(E52+E59+E64+E69+E72)</f>
        <v>447370</v>
      </c>
      <c r="F44" s="472">
        <f t="shared" ref="F44" si="14">SUM(F52+F59+F64+F69+F72)</f>
        <v>447370</v>
      </c>
      <c r="G44" s="90">
        <f t="shared" ref="G44" si="15">SUM(G52+G59+G64+G69+G72)</f>
        <v>392793</v>
      </c>
      <c r="H44" s="90">
        <f t="shared" si="13"/>
        <v>387293</v>
      </c>
      <c r="I44" s="90">
        <f t="shared" si="13"/>
        <v>387293</v>
      </c>
    </row>
    <row r="45" spans="2:9" ht="14.85" customHeight="1" x14ac:dyDescent="0.2">
      <c r="B45" s="101" t="s">
        <v>177</v>
      </c>
      <c r="C45" s="304">
        <v>88797</v>
      </c>
      <c r="D45" s="304">
        <v>210602</v>
      </c>
      <c r="E45" s="256">
        <v>80000</v>
      </c>
      <c r="F45" s="256">
        <v>80000</v>
      </c>
      <c r="G45" s="100">
        <v>15000</v>
      </c>
      <c r="H45" s="100">
        <v>0</v>
      </c>
      <c r="I45" s="100">
        <v>0</v>
      </c>
    </row>
    <row r="46" spans="2:9" ht="14.85" customHeight="1" x14ac:dyDescent="0.2">
      <c r="B46" s="101"/>
      <c r="C46" s="304"/>
      <c r="D46" s="304"/>
      <c r="E46" s="256"/>
      <c r="F46" s="256"/>
      <c r="G46" s="100"/>
      <c r="H46" s="100"/>
      <c r="I46" s="100"/>
    </row>
    <row r="47" spans="2:9" ht="14.85" customHeight="1" x14ac:dyDescent="0.2">
      <c r="B47" s="102" t="s">
        <v>193</v>
      </c>
      <c r="C47" s="298"/>
      <c r="D47" s="320"/>
      <c r="E47" s="253"/>
      <c r="F47" s="472"/>
      <c r="G47" s="90"/>
      <c r="H47" s="90"/>
      <c r="I47" s="90"/>
    </row>
    <row r="48" spans="2:9" ht="14.85" customHeight="1" x14ac:dyDescent="0.25">
      <c r="B48" s="99" t="s">
        <v>178</v>
      </c>
      <c r="C48" s="296">
        <v>230449</v>
      </c>
      <c r="D48" s="319">
        <v>229376</v>
      </c>
      <c r="E48" s="251">
        <v>234740</v>
      </c>
      <c r="F48" s="471">
        <v>234740</v>
      </c>
      <c r="G48" s="87">
        <v>252000</v>
      </c>
      <c r="H48" s="87">
        <v>257571</v>
      </c>
      <c r="I48" s="87">
        <v>257571</v>
      </c>
    </row>
    <row r="49" spans="2:9" ht="14.85" customHeight="1" x14ac:dyDescent="0.2">
      <c r="B49" s="101" t="s">
        <v>165</v>
      </c>
      <c r="C49" s="298">
        <v>119555</v>
      </c>
      <c r="D49" s="320">
        <v>123554</v>
      </c>
      <c r="E49" s="253">
        <v>126662</v>
      </c>
      <c r="F49" s="472">
        <v>126662</v>
      </c>
      <c r="G49" s="90">
        <v>137970</v>
      </c>
      <c r="H49" s="90">
        <v>146556</v>
      </c>
      <c r="I49" s="90">
        <v>146556</v>
      </c>
    </row>
    <row r="50" spans="2:9" ht="14.85" customHeight="1" x14ac:dyDescent="0.2">
      <c r="B50" s="99" t="s">
        <v>185</v>
      </c>
      <c r="C50" s="298">
        <v>28040</v>
      </c>
      <c r="D50" s="320">
        <v>0</v>
      </c>
      <c r="E50" s="253">
        <v>0</v>
      </c>
      <c r="F50" s="472">
        <v>0</v>
      </c>
      <c r="G50" s="90">
        <v>0</v>
      </c>
      <c r="H50" s="90">
        <v>0</v>
      </c>
      <c r="I50" s="90">
        <v>0</v>
      </c>
    </row>
    <row r="51" spans="2:9" ht="14.85" customHeight="1" x14ac:dyDescent="0.2">
      <c r="B51" s="101" t="s">
        <v>179</v>
      </c>
      <c r="C51" s="298">
        <v>15327</v>
      </c>
      <c r="D51" s="320">
        <v>0</v>
      </c>
      <c r="E51" s="253">
        <v>0</v>
      </c>
      <c r="F51" s="472">
        <v>0</v>
      </c>
      <c r="G51" s="90">
        <v>0</v>
      </c>
      <c r="H51" s="90">
        <v>0</v>
      </c>
      <c r="I51" s="90">
        <v>0</v>
      </c>
    </row>
    <row r="52" spans="2:9" ht="14.85" customHeight="1" x14ac:dyDescent="0.2">
      <c r="B52" s="99" t="s">
        <v>201</v>
      </c>
      <c r="C52" s="298">
        <v>21176</v>
      </c>
      <c r="D52" s="320">
        <v>14412</v>
      </c>
      <c r="E52" s="253">
        <v>11450</v>
      </c>
      <c r="F52" s="472">
        <v>11450</v>
      </c>
      <c r="G52" s="90">
        <v>13333</v>
      </c>
      <c r="H52" s="90">
        <v>13333</v>
      </c>
      <c r="I52" s="90">
        <v>13333</v>
      </c>
    </row>
    <row r="53" spans="2:9" ht="14.85" customHeight="1" x14ac:dyDescent="0.2">
      <c r="B53" s="103" t="s">
        <v>180</v>
      </c>
      <c r="C53" s="305">
        <f t="shared" ref="C53:I53" si="16">SUM(C55+C61+C66+C70)</f>
        <v>1692725</v>
      </c>
      <c r="D53" s="305">
        <f t="shared" si="16"/>
        <v>1790435</v>
      </c>
      <c r="E53" s="257">
        <f t="shared" si="16"/>
        <v>1822467</v>
      </c>
      <c r="F53" s="473">
        <v>1994025</v>
      </c>
      <c r="G53" s="303">
        <f t="shared" si="16"/>
        <v>2090000</v>
      </c>
      <c r="H53" s="104">
        <f t="shared" si="16"/>
        <v>2365173</v>
      </c>
      <c r="I53" s="104">
        <f t="shared" si="16"/>
        <v>2565173</v>
      </c>
    </row>
    <row r="54" spans="2:9" ht="14.85" customHeight="1" x14ac:dyDescent="0.2">
      <c r="B54" s="102" t="s">
        <v>181</v>
      </c>
      <c r="C54" s="298"/>
      <c r="D54" s="320"/>
      <c r="E54" s="253"/>
      <c r="F54" s="472"/>
      <c r="G54" s="90"/>
      <c r="H54" s="90"/>
      <c r="I54" s="90"/>
    </row>
    <row r="55" spans="2:9" ht="14.85" customHeight="1" x14ac:dyDescent="0.25">
      <c r="B55" s="99" t="s">
        <v>178</v>
      </c>
      <c r="C55" s="296">
        <v>895096</v>
      </c>
      <c r="D55" s="319">
        <v>930739</v>
      </c>
      <c r="E55" s="251">
        <v>928477</v>
      </c>
      <c r="F55" s="471">
        <v>1022094</v>
      </c>
      <c r="G55" s="87">
        <v>1145530</v>
      </c>
      <c r="H55" s="87">
        <v>1217425</v>
      </c>
      <c r="I55" s="87">
        <v>1317425</v>
      </c>
    </row>
    <row r="56" spans="2:9" ht="14.85" customHeight="1" x14ac:dyDescent="0.2">
      <c r="B56" s="99" t="s">
        <v>182</v>
      </c>
      <c r="C56" s="298">
        <v>380703</v>
      </c>
      <c r="D56" s="320">
        <v>381421</v>
      </c>
      <c r="E56" s="253">
        <v>354720</v>
      </c>
      <c r="F56" s="472">
        <v>396780</v>
      </c>
      <c r="G56" s="90">
        <v>371764</v>
      </c>
      <c r="H56" s="90">
        <v>371764</v>
      </c>
      <c r="I56" s="90">
        <v>371764</v>
      </c>
    </row>
    <row r="57" spans="2:9" ht="14.85" customHeight="1" x14ac:dyDescent="0.2">
      <c r="B57" s="101" t="s">
        <v>165</v>
      </c>
      <c r="C57" s="298">
        <v>491364</v>
      </c>
      <c r="D57" s="320">
        <v>477728</v>
      </c>
      <c r="E57" s="253">
        <v>471727</v>
      </c>
      <c r="F57" s="472">
        <v>486145</v>
      </c>
      <c r="G57" s="90">
        <v>669289</v>
      </c>
      <c r="H57" s="90">
        <v>735289</v>
      </c>
      <c r="I57" s="90">
        <v>735289</v>
      </c>
    </row>
    <row r="58" spans="2:9" ht="14.85" customHeight="1" x14ac:dyDescent="0.2">
      <c r="B58" s="101" t="s">
        <v>156</v>
      </c>
      <c r="C58" s="298">
        <v>7082</v>
      </c>
      <c r="D58" s="320">
        <v>13452</v>
      </c>
      <c r="E58" s="253">
        <v>0</v>
      </c>
      <c r="F58" s="472">
        <v>0</v>
      </c>
      <c r="G58" s="90"/>
      <c r="H58" s="90">
        <v>0</v>
      </c>
      <c r="I58" s="90">
        <v>0</v>
      </c>
    </row>
    <row r="59" spans="2:9" ht="14.85" customHeight="1" x14ac:dyDescent="0.2">
      <c r="B59" s="99" t="s">
        <v>201</v>
      </c>
      <c r="C59" s="298">
        <v>297102</v>
      </c>
      <c r="D59" s="320">
        <v>297911</v>
      </c>
      <c r="E59" s="253">
        <v>279820</v>
      </c>
      <c r="F59" s="472">
        <v>279820</v>
      </c>
      <c r="G59" s="90">
        <v>288360</v>
      </c>
      <c r="H59" s="90">
        <v>288360</v>
      </c>
      <c r="I59" s="90">
        <v>288360</v>
      </c>
    </row>
    <row r="60" spans="2:9" ht="14.85" customHeight="1" x14ac:dyDescent="0.2">
      <c r="B60" s="102" t="s">
        <v>183</v>
      </c>
      <c r="C60" s="298"/>
      <c r="D60" s="320"/>
      <c r="E60" s="253"/>
      <c r="F60" s="472"/>
      <c r="G60" s="90"/>
      <c r="H60" s="90"/>
      <c r="I60" s="90"/>
    </row>
    <row r="61" spans="2:9" ht="14.85" customHeight="1" x14ac:dyDescent="0.25">
      <c r="B61" s="99" t="s">
        <v>184</v>
      </c>
      <c r="C61" s="296">
        <v>683918</v>
      </c>
      <c r="D61" s="319">
        <v>711557</v>
      </c>
      <c r="E61" s="251">
        <v>743245</v>
      </c>
      <c r="F61" s="471">
        <v>809189</v>
      </c>
      <c r="G61" s="87">
        <v>807000</v>
      </c>
      <c r="H61" s="87">
        <v>1032234</v>
      </c>
      <c r="I61" s="87">
        <v>1132234</v>
      </c>
    </row>
    <row r="62" spans="2:9" ht="14.85" customHeight="1" x14ac:dyDescent="0.2">
      <c r="B62" s="99" t="s">
        <v>185</v>
      </c>
      <c r="C62" s="298">
        <v>136777</v>
      </c>
      <c r="D62" s="320">
        <v>210602</v>
      </c>
      <c r="E62" s="253">
        <v>80000</v>
      </c>
      <c r="F62" s="472">
        <v>119600</v>
      </c>
      <c r="G62" s="90">
        <v>15000</v>
      </c>
      <c r="H62" s="90">
        <v>0</v>
      </c>
      <c r="I62" s="90">
        <v>0</v>
      </c>
    </row>
    <row r="63" spans="2:9" ht="14.85" customHeight="1" x14ac:dyDescent="0.2">
      <c r="B63" s="101" t="s">
        <v>165</v>
      </c>
      <c r="C63" s="298">
        <v>467524</v>
      </c>
      <c r="D63" s="320">
        <v>488157</v>
      </c>
      <c r="E63" s="253">
        <v>499932</v>
      </c>
      <c r="F63" s="472">
        <v>519453</v>
      </c>
      <c r="G63" s="90">
        <v>549572</v>
      </c>
      <c r="H63" s="90">
        <v>786099</v>
      </c>
      <c r="I63" s="90">
        <v>786099</v>
      </c>
    </row>
    <row r="64" spans="2:9" ht="14.85" customHeight="1" x14ac:dyDescent="0.2">
      <c r="B64" s="99" t="s">
        <v>201</v>
      </c>
      <c r="C64" s="298">
        <v>201737</v>
      </c>
      <c r="D64" s="320">
        <v>292054</v>
      </c>
      <c r="E64" s="253">
        <v>150000</v>
      </c>
      <c r="F64" s="472">
        <v>150000</v>
      </c>
      <c r="G64" s="90">
        <v>85000</v>
      </c>
      <c r="H64" s="90">
        <v>80500</v>
      </c>
      <c r="I64" s="90">
        <v>80500</v>
      </c>
    </row>
    <row r="65" spans="2:9" ht="14.85" customHeight="1" x14ac:dyDescent="0.2">
      <c r="B65" s="98" t="s">
        <v>186</v>
      </c>
      <c r="C65" s="298"/>
      <c r="D65" s="320"/>
      <c r="E65" s="253"/>
      <c r="F65" s="472"/>
      <c r="G65" s="90"/>
      <c r="H65" s="90"/>
      <c r="I65" s="90"/>
    </row>
    <row r="66" spans="2:9" ht="14.85" customHeight="1" x14ac:dyDescent="0.25">
      <c r="B66" s="99" t="s">
        <v>178</v>
      </c>
      <c r="C66" s="296">
        <v>78423</v>
      </c>
      <c r="D66" s="319">
        <v>107251</v>
      </c>
      <c r="E66" s="251">
        <v>106211</v>
      </c>
      <c r="F66" s="471">
        <v>117355</v>
      </c>
      <c r="G66" s="87">
        <v>132000</v>
      </c>
      <c r="H66" s="87">
        <v>115514</v>
      </c>
      <c r="I66" s="87">
        <v>115514</v>
      </c>
    </row>
    <row r="67" spans="2:9" ht="14.85" customHeight="1" x14ac:dyDescent="0.2">
      <c r="B67" s="99" t="s">
        <v>182</v>
      </c>
      <c r="C67" s="298">
        <v>51051</v>
      </c>
      <c r="D67" s="320">
        <v>55107</v>
      </c>
      <c r="E67" s="253">
        <v>54000</v>
      </c>
      <c r="F67" s="472">
        <v>56381</v>
      </c>
      <c r="G67" s="302">
        <v>60776</v>
      </c>
      <c r="H67" s="90">
        <v>60776</v>
      </c>
      <c r="I67" s="90">
        <v>60776</v>
      </c>
    </row>
    <row r="68" spans="2:9" ht="14.85" customHeight="1" x14ac:dyDescent="0.2">
      <c r="B68" s="101" t="s">
        <v>165</v>
      </c>
      <c r="C68" s="298">
        <v>43881</v>
      </c>
      <c r="D68" s="320">
        <v>57168</v>
      </c>
      <c r="E68" s="253">
        <v>54725</v>
      </c>
      <c r="F68" s="472">
        <v>55809</v>
      </c>
      <c r="G68" s="302">
        <v>54300</v>
      </c>
      <c r="H68" s="90">
        <v>54300</v>
      </c>
      <c r="I68" s="90">
        <v>54300</v>
      </c>
    </row>
    <row r="69" spans="2:9" ht="14.85" customHeight="1" x14ac:dyDescent="0.2">
      <c r="B69" s="99" t="s">
        <v>201</v>
      </c>
      <c r="C69" s="306">
        <v>8314</v>
      </c>
      <c r="D69" s="321">
        <v>8338</v>
      </c>
      <c r="E69" s="258">
        <v>5100</v>
      </c>
      <c r="F69" s="474">
        <v>5100</v>
      </c>
      <c r="G69" s="105">
        <v>5100</v>
      </c>
      <c r="H69" s="105">
        <v>5100</v>
      </c>
      <c r="I69" s="105">
        <v>5100</v>
      </c>
    </row>
    <row r="70" spans="2:9" s="80" customFormat="1" ht="14.85" customHeight="1" x14ac:dyDescent="0.25">
      <c r="B70" s="106" t="s">
        <v>187</v>
      </c>
      <c r="C70" s="307">
        <v>35288</v>
      </c>
      <c r="D70" s="322">
        <v>40888</v>
      </c>
      <c r="E70" s="259">
        <v>44534</v>
      </c>
      <c r="F70" s="475">
        <v>45387</v>
      </c>
      <c r="G70" s="107">
        <v>5470</v>
      </c>
      <c r="H70" s="107">
        <v>0</v>
      </c>
      <c r="I70" s="107">
        <v>0</v>
      </c>
    </row>
    <row r="71" spans="2:9" s="80" customFormat="1" ht="14.85" customHeight="1" x14ac:dyDescent="0.2">
      <c r="B71" s="108" t="s">
        <v>165</v>
      </c>
      <c r="C71" s="306">
        <v>23908</v>
      </c>
      <c r="D71" s="321">
        <v>27687</v>
      </c>
      <c r="E71" s="258">
        <v>28295</v>
      </c>
      <c r="F71" s="474">
        <v>28927</v>
      </c>
      <c r="G71" s="105">
        <v>0</v>
      </c>
      <c r="H71" s="105">
        <v>0</v>
      </c>
      <c r="I71" s="105">
        <v>0</v>
      </c>
    </row>
    <row r="72" spans="2:9" ht="14.85" customHeight="1" thickBot="1" x14ac:dyDescent="0.25">
      <c r="B72" s="82" t="s">
        <v>201</v>
      </c>
      <c r="C72" s="308">
        <v>1665</v>
      </c>
      <c r="D72" s="308">
        <v>1091</v>
      </c>
      <c r="E72" s="260">
        <v>1000</v>
      </c>
      <c r="F72" s="476">
        <v>1000</v>
      </c>
      <c r="G72" s="109">
        <v>1000</v>
      </c>
      <c r="H72" s="109">
        <v>0</v>
      </c>
      <c r="I72" s="109">
        <v>0</v>
      </c>
    </row>
    <row r="73" spans="2:9" ht="17.45" customHeight="1" x14ac:dyDescent="0.2">
      <c r="B73" s="97"/>
      <c r="C73" s="91"/>
      <c r="D73" s="91"/>
      <c r="E73" s="91"/>
      <c r="F73" s="91"/>
      <c r="G73" s="91"/>
      <c r="H73" s="91"/>
      <c r="I73" s="91"/>
    </row>
  </sheetData>
  <sheetProtection sheet="1" objects="1" scenarios="1"/>
  <mergeCells count="7">
    <mergeCell ref="B36:E36"/>
    <mergeCell ref="B3:I3"/>
    <mergeCell ref="B4:I4"/>
    <mergeCell ref="B5:I5"/>
    <mergeCell ref="B33:I33"/>
    <mergeCell ref="B34:I34"/>
    <mergeCell ref="B35:I35"/>
  </mergeCells>
  <pageMargins left="0.19685039370078741" right="0.19685039370078741" top="0.19685039370078741" bottom="0.19685039370078741" header="0.51181102362204722" footer="0.51181102362204722"/>
  <pageSetup paperSize="9" scale="85" orientation="landscape" r:id="rId1"/>
  <headerFooter alignWithMargins="0"/>
  <rowBreaks count="1" manualBreakCount="1"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82D4E-91BA-403D-AEC9-67C112A82460}">
  <dimension ref="A1:G696"/>
  <sheetViews>
    <sheetView topLeftCell="A343" workbookViewId="0">
      <selection activeCell="C379" sqref="C379"/>
    </sheetView>
  </sheetViews>
  <sheetFormatPr defaultRowHeight="15" x14ac:dyDescent="0.25"/>
  <cols>
    <col min="1" max="1" width="40.7109375" style="335" customWidth="1"/>
    <col min="2" max="2" width="22.7109375" style="335" customWidth="1"/>
    <col min="3" max="3" width="22.28515625" style="335" customWidth="1"/>
    <col min="4" max="4" width="13.42578125" style="335" customWidth="1"/>
    <col min="5" max="5" width="14.85546875" style="335" customWidth="1"/>
    <col min="6" max="6" width="15.42578125" style="335" customWidth="1"/>
    <col min="7" max="7" width="10.85546875" style="335" customWidth="1"/>
    <col min="8" max="256" width="9.140625" style="335"/>
    <col min="257" max="257" width="40.7109375" style="335" customWidth="1"/>
    <col min="258" max="258" width="22.7109375" style="335" customWidth="1"/>
    <col min="259" max="259" width="22.28515625" style="335" customWidth="1"/>
    <col min="260" max="260" width="13.42578125" style="335" customWidth="1"/>
    <col min="261" max="261" width="14.85546875" style="335" customWidth="1"/>
    <col min="262" max="262" width="15.42578125" style="335" customWidth="1"/>
    <col min="263" max="512" width="9.140625" style="335"/>
    <col min="513" max="513" width="40.7109375" style="335" customWidth="1"/>
    <col min="514" max="514" width="22.7109375" style="335" customWidth="1"/>
    <col min="515" max="515" width="22.28515625" style="335" customWidth="1"/>
    <col min="516" max="516" width="13.42578125" style="335" customWidth="1"/>
    <col min="517" max="517" width="14.85546875" style="335" customWidth="1"/>
    <col min="518" max="518" width="15.42578125" style="335" customWidth="1"/>
    <col min="519" max="768" width="9.140625" style="335"/>
    <col min="769" max="769" width="40.7109375" style="335" customWidth="1"/>
    <col min="770" max="770" width="22.7109375" style="335" customWidth="1"/>
    <col min="771" max="771" width="22.28515625" style="335" customWidth="1"/>
    <col min="772" max="772" width="13.42578125" style="335" customWidth="1"/>
    <col min="773" max="773" width="14.85546875" style="335" customWidth="1"/>
    <col min="774" max="774" width="15.42578125" style="335" customWidth="1"/>
    <col min="775" max="1024" width="9.140625" style="335"/>
    <col min="1025" max="1025" width="40.7109375" style="335" customWidth="1"/>
    <col min="1026" max="1026" width="22.7109375" style="335" customWidth="1"/>
    <col min="1027" max="1027" width="22.28515625" style="335" customWidth="1"/>
    <col min="1028" max="1028" width="13.42578125" style="335" customWidth="1"/>
    <col min="1029" max="1029" width="14.85546875" style="335" customWidth="1"/>
    <col min="1030" max="1030" width="15.42578125" style="335" customWidth="1"/>
    <col min="1031" max="1280" width="9.140625" style="335"/>
    <col min="1281" max="1281" width="40.7109375" style="335" customWidth="1"/>
    <col min="1282" max="1282" width="22.7109375" style="335" customWidth="1"/>
    <col min="1283" max="1283" width="22.28515625" style="335" customWidth="1"/>
    <col min="1284" max="1284" width="13.42578125" style="335" customWidth="1"/>
    <col min="1285" max="1285" width="14.85546875" style="335" customWidth="1"/>
    <col min="1286" max="1286" width="15.42578125" style="335" customWidth="1"/>
    <col min="1287" max="1536" width="9.140625" style="335"/>
    <col min="1537" max="1537" width="40.7109375" style="335" customWidth="1"/>
    <col min="1538" max="1538" width="22.7109375" style="335" customWidth="1"/>
    <col min="1539" max="1539" width="22.28515625" style="335" customWidth="1"/>
    <col min="1540" max="1540" width="13.42578125" style="335" customWidth="1"/>
    <col min="1541" max="1541" width="14.85546875" style="335" customWidth="1"/>
    <col min="1542" max="1542" width="15.42578125" style="335" customWidth="1"/>
    <col min="1543" max="1792" width="9.140625" style="335"/>
    <col min="1793" max="1793" width="40.7109375" style="335" customWidth="1"/>
    <col min="1794" max="1794" width="22.7109375" style="335" customWidth="1"/>
    <col min="1795" max="1795" width="22.28515625" style="335" customWidth="1"/>
    <col min="1796" max="1796" width="13.42578125" style="335" customWidth="1"/>
    <col min="1797" max="1797" width="14.85546875" style="335" customWidth="1"/>
    <col min="1798" max="1798" width="15.42578125" style="335" customWidth="1"/>
    <col min="1799" max="2048" width="9.140625" style="335"/>
    <col min="2049" max="2049" width="40.7109375" style="335" customWidth="1"/>
    <col min="2050" max="2050" width="22.7109375" style="335" customWidth="1"/>
    <col min="2051" max="2051" width="22.28515625" style="335" customWidth="1"/>
    <col min="2052" max="2052" width="13.42578125" style="335" customWidth="1"/>
    <col min="2053" max="2053" width="14.85546875" style="335" customWidth="1"/>
    <col min="2054" max="2054" width="15.42578125" style="335" customWidth="1"/>
    <col min="2055" max="2304" width="9.140625" style="335"/>
    <col min="2305" max="2305" width="40.7109375" style="335" customWidth="1"/>
    <col min="2306" max="2306" width="22.7109375" style="335" customWidth="1"/>
    <col min="2307" max="2307" width="22.28515625" style="335" customWidth="1"/>
    <col min="2308" max="2308" width="13.42578125" style="335" customWidth="1"/>
    <col min="2309" max="2309" width="14.85546875" style="335" customWidth="1"/>
    <col min="2310" max="2310" width="15.42578125" style="335" customWidth="1"/>
    <col min="2311" max="2560" width="9.140625" style="335"/>
    <col min="2561" max="2561" width="40.7109375" style="335" customWidth="1"/>
    <col min="2562" max="2562" width="22.7109375" style="335" customWidth="1"/>
    <col min="2563" max="2563" width="22.28515625" style="335" customWidth="1"/>
    <col min="2564" max="2564" width="13.42578125" style="335" customWidth="1"/>
    <col min="2565" max="2565" width="14.85546875" style="335" customWidth="1"/>
    <col min="2566" max="2566" width="15.42578125" style="335" customWidth="1"/>
    <col min="2567" max="2816" width="9.140625" style="335"/>
    <col min="2817" max="2817" width="40.7109375" style="335" customWidth="1"/>
    <col min="2818" max="2818" width="22.7109375" style="335" customWidth="1"/>
    <col min="2819" max="2819" width="22.28515625" style="335" customWidth="1"/>
    <col min="2820" max="2820" width="13.42578125" style="335" customWidth="1"/>
    <col min="2821" max="2821" width="14.85546875" style="335" customWidth="1"/>
    <col min="2822" max="2822" width="15.42578125" style="335" customWidth="1"/>
    <col min="2823" max="3072" width="9.140625" style="335"/>
    <col min="3073" max="3073" width="40.7109375" style="335" customWidth="1"/>
    <col min="3074" max="3074" width="22.7109375" style="335" customWidth="1"/>
    <col min="3075" max="3075" width="22.28515625" style="335" customWidth="1"/>
    <col min="3076" max="3076" width="13.42578125" style="335" customWidth="1"/>
    <col min="3077" max="3077" width="14.85546875" style="335" customWidth="1"/>
    <col min="3078" max="3078" width="15.42578125" style="335" customWidth="1"/>
    <col min="3079" max="3328" width="9.140625" style="335"/>
    <col min="3329" max="3329" width="40.7109375" style="335" customWidth="1"/>
    <col min="3330" max="3330" width="22.7109375" style="335" customWidth="1"/>
    <col min="3331" max="3331" width="22.28515625" style="335" customWidth="1"/>
    <col min="3332" max="3332" width="13.42578125" style="335" customWidth="1"/>
    <col min="3333" max="3333" width="14.85546875" style="335" customWidth="1"/>
    <col min="3334" max="3334" width="15.42578125" style="335" customWidth="1"/>
    <col min="3335" max="3584" width="9.140625" style="335"/>
    <col min="3585" max="3585" width="40.7109375" style="335" customWidth="1"/>
    <col min="3586" max="3586" width="22.7109375" style="335" customWidth="1"/>
    <col min="3587" max="3587" width="22.28515625" style="335" customWidth="1"/>
    <col min="3588" max="3588" width="13.42578125" style="335" customWidth="1"/>
    <col min="3589" max="3589" width="14.85546875" style="335" customWidth="1"/>
    <col min="3590" max="3590" width="15.42578125" style="335" customWidth="1"/>
    <col min="3591" max="3840" width="9.140625" style="335"/>
    <col min="3841" max="3841" width="40.7109375" style="335" customWidth="1"/>
    <col min="3842" max="3842" width="22.7109375" style="335" customWidth="1"/>
    <col min="3843" max="3843" width="22.28515625" style="335" customWidth="1"/>
    <col min="3844" max="3844" width="13.42578125" style="335" customWidth="1"/>
    <col min="3845" max="3845" width="14.85546875" style="335" customWidth="1"/>
    <col min="3846" max="3846" width="15.42578125" style="335" customWidth="1"/>
    <col min="3847" max="4096" width="9.140625" style="335"/>
    <col min="4097" max="4097" width="40.7109375" style="335" customWidth="1"/>
    <col min="4098" max="4098" width="22.7109375" style="335" customWidth="1"/>
    <col min="4099" max="4099" width="22.28515625" style="335" customWidth="1"/>
    <col min="4100" max="4100" width="13.42578125" style="335" customWidth="1"/>
    <col min="4101" max="4101" width="14.85546875" style="335" customWidth="1"/>
    <col min="4102" max="4102" width="15.42578125" style="335" customWidth="1"/>
    <col min="4103" max="4352" width="9.140625" style="335"/>
    <col min="4353" max="4353" width="40.7109375" style="335" customWidth="1"/>
    <col min="4354" max="4354" width="22.7109375" style="335" customWidth="1"/>
    <col min="4355" max="4355" width="22.28515625" style="335" customWidth="1"/>
    <col min="4356" max="4356" width="13.42578125" style="335" customWidth="1"/>
    <col min="4357" max="4357" width="14.85546875" style="335" customWidth="1"/>
    <col min="4358" max="4358" width="15.42578125" style="335" customWidth="1"/>
    <col min="4359" max="4608" width="9.140625" style="335"/>
    <col min="4609" max="4609" width="40.7109375" style="335" customWidth="1"/>
    <col min="4610" max="4610" width="22.7109375" style="335" customWidth="1"/>
    <col min="4611" max="4611" width="22.28515625" style="335" customWidth="1"/>
    <col min="4612" max="4612" width="13.42578125" style="335" customWidth="1"/>
    <col min="4613" max="4613" width="14.85546875" style="335" customWidth="1"/>
    <col min="4614" max="4614" width="15.42578125" style="335" customWidth="1"/>
    <col min="4615" max="4864" width="9.140625" style="335"/>
    <col min="4865" max="4865" width="40.7109375" style="335" customWidth="1"/>
    <col min="4866" max="4866" width="22.7109375" style="335" customWidth="1"/>
    <col min="4867" max="4867" width="22.28515625" style="335" customWidth="1"/>
    <col min="4868" max="4868" width="13.42578125" style="335" customWidth="1"/>
    <col min="4869" max="4869" width="14.85546875" style="335" customWidth="1"/>
    <col min="4870" max="4870" width="15.42578125" style="335" customWidth="1"/>
    <col min="4871" max="5120" width="9.140625" style="335"/>
    <col min="5121" max="5121" width="40.7109375" style="335" customWidth="1"/>
    <col min="5122" max="5122" width="22.7109375" style="335" customWidth="1"/>
    <col min="5123" max="5123" width="22.28515625" style="335" customWidth="1"/>
    <col min="5124" max="5124" width="13.42578125" style="335" customWidth="1"/>
    <col min="5125" max="5125" width="14.85546875" style="335" customWidth="1"/>
    <col min="5126" max="5126" width="15.42578125" style="335" customWidth="1"/>
    <col min="5127" max="5376" width="9.140625" style="335"/>
    <col min="5377" max="5377" width="40.7109375" style="335" customWidth="1"/>
    <col min="5378" max="5378" width="22.7109375" style="335" customWidth="1"/>
    <col min="5379" max="5379" width="22.28515625" style="335" customWidth="1"/>
    <col min="5380" max="5380" width="13.42578125" style="335" customWidth="1"/>
    <col min="5381" max="5381" width="14.85546875" style="335" customWidth="1"/>
    <col min="5382" max="5382" width="15.42578125" style="335" customWidth="1"/>
    <col min="5383" max="5632" width="9.140625" style="335"/>
    <col min="5633" max="5633" width="40.7109375" style="335" customWidth="1"/>
    <col min="5634" max="5634" width="22.7109375" style="335" customWidth="1"/>
    <col min="5635" max="5635" width="22.28515625" style="335" customWidth="1"/>
    <col min="5636" max="5636" width="13.42578125" style="335" customWidth="1"/>
    <col min="5637" max="5637" width="14.85546875" style="335" customWidth="1"/>
    <col min="5638" max="5638" width="15.42578125" style="335" customWidth="1"/>
    <col min="5639" max="5888" width="9.140625" style="335"/>
    <col min="5889" max="5889" width="40.7109375" style="335" customWidth="1"/>
    <col min="5890" max="5890" width="22.7109375" style="335" customWidth="1"/>
    <col min="5891" max="5891" width="22.28515625" style="335" customWidth="1"/>
    <col min="5892" max="5892" width="13.42578125" style="335" customWidth="1"/>
    <col min="5893" max="5893" width="14.85546875" style="335" customWidth="1"/>
    <col min="5894" max="5894" width="15.42578125" style="335" customWidth="1"/>
    <col min="5895" max="6144" width="9.140625" style="335"/>
    <col min="6145" max="6145" width="40.7109375" style="335" customWidth="1"/>
    <col min="6146" max="6146" width="22.7109375" style="335" customWidth="1"/>
    <col min="6147" max="6147" width="22.28515625" style="335" customWidth="1"/>
    <col min="6148" max="6148" width="13.42578125" style="335" customWidth="1"/>
    <col min="6149" max="6149" width="14.85546875" style="335" customWidth="1"/>
    <col min="6150" max="6150" width="15.42578125" style="335" customWidth="1"/>
    <col min="6151" max="6400" width="9.140625" style="335"/>
    <col min="6401" max="6401" width="40.7109375" style="335" customWidth="1"/>
    <col min="6402" max="6402" width="22.7109375" style="335" customWidth="1"/>
    <col min="6403" max="6403" width="22.28515625" style="335" customWidth="1"/>
    <col min="6404" max="6404" width="13.42578125" style="335" customWidth="1"/>
    <col min="6405" max="6405" width="14.85546875" style="335" customWidth="1"/>
    <col min="6406" max="6406" width="15.42578125" style="335" customWidth="1"/>
    <col min="6407" max="6656" width="9.140625" style="335"/>
    <col min="6657" max="6657" width="40.7109375" style="335" customWidth="1"/>
    <col min="6658" max="6658" width="22.7109375" style="335" customWidth="1"/>
    <col min="6659" max="6659" width="22.28515625" style="335" customWidth="1"/>
    <col min="6660" max="6660" width="13.42578125" style="335" customWidth="1"/>
    <col min="6661" max="6661" width="14.85546875" style="335" customWidth="1"/>
    <col min="6662" max="6662" width="15.42578125" style="335" customWidth="1"/>
    <col min="6663" max="6912" width="9.140625" style="335"/>
    <col min="6913" max="6913" width="40.7109375" style="335" customWidth="1"/>
    <col min="6914" max="6914" width="22.7109375" style="335" customWidth="1"/>
    <col min="6915" max="6915" width="22.28515625" style="335" customWidth="1"/>
    <col min="6916" max="6916" width="13.42578125" style="335" customWidth="1"/>
    <col min="6917" max="6917" width="14.85546875" style="335" customWidth="1"/>
    <col min="6918" max="6918" width="15.42578125" style="335" customWidth="1"/>
    <col min="6919" max="7168" width="9.140625" style="335"/>
    <col min="7169" max="7169" width="40.7109375" style="335" customWidth="1"/>
    <col min="7170" max="7170" width="22.7109375" style="335" customWidth="1"/>
    <col min="7171" max="7171" width="22.28515625" style="335" customWidth="1"/>
    <col min="7172" max="7172" width="13.42578125" style="335" customWidth="1"/>
    <col min="7173" max="7173" width="14.85546875" style="335" customWidth="1"/>
    <col min="7174" max="7174" width="15.42578125" style="335" customWidth="1"/>
    <col min="7175" max="7424" width="9.140625" style="335"/>
    <col min="7425" max="7425" width="40.7109375" style="335" customWidth="1"/>
    <col min="7426" max="7426" width="22.7109375" style="335" customWidth="1"/>
    <col min="7427" max="7427" width="22.28515625" style="335" customWidth="1"/>
    <col min="7428" max="7428" width="13.42578125" style="335" customWidth="1"/>
    <col min="7429" max="7429" width="14.85546875" style="335" customWidth="1"/>
    <col min="7430" max="7430" width="15.42578125" style="335" customWidth="1"/>
    <col min="7431" max="7680" width="9.140625" style="335"/>
    <col min="7681" max="7681" width="40.7109375" style="335" customWidth="1"/>
    <col min="7682" max="7682" width="22.7109375" style="335" customWidth="1"/>
    <col min="7683" max="7683" width="22.28515625" style="335" customWidth="1"/>
    <col min="7684" max="7684" width="13.42578125" style="335" customWidth="1"/>
    <col min="7685" max="7685" width="14.85546875" style="335" customWidth="1"/>
    <col min="7686" max="7686" width="15.42578125" style="335" customWidth="1"/>
    <col min="7687" max="7936" width="9.140625" style="335"/>
    <col min="7937" max="7937" width="40.7109375" style="335" customWidth="1"/>
    <col min="7938" max="7938" width="22.7109375" style="335" customWidth="1"/>
    <col min="7939" max="7939" width="22.28515625" style="335" customWidth="1"/>
    <col min="7940" max="7940" width="13.42578125" style="335" customWidth="1"/>
    <col min="7941" max="7941" width="14.85546875" style="335" customWidth="1"/>
    <col min="7942" max="7942" width="15.42578125" style="335" customWidth="1"/>
    <col min="7943" max="8192" width="9.140625" style="335"/>
    <col min="8193" max="8193" width="40.7109375" style="335" customWidth="1"/>
    <col min="8194" max="8194" width="22.7109375" style="335" customWidth="1"/>
    <col min="8195" max="8195" width="22.28515625" style="335" customWidth="1"/>
    <col min="8196" max="8196" width="13.42578125" style="335" customWidth="1"/>
    <col min="8197" max="8197" width="14.85546875" style="335" customWidth="1"/>
    <col min="8198" max="8198" width="15.42578125" style="335" customWidth="1"/>
    <col min="8199" max="8448" width="9.140625" style="335"/>
    <col min="8449" max="8449" width="40.7109375" style="335" customWidth="1"/>
    <col min="8450" max="8450" width="22.7109375" style="335" customWidth="1"/>
    <col min="8451" max="8451" width="22.28515625" style="335" customWidth="1"/>
    <col min="8452" max="8452" width="13.42578125" style="335" customWidth="1"/>
    <col min="8453" max="8453" width="14.85546875" style="335" customWidth="1"/>
    <col min="8454" max="8454" width="15.42578125" style="335" customWidth="1"/>
    <col min="8455" max="8704" width="9.140625" style="335"/>
    <col min="8705" max="8705" width="40.7109375" style="335" customWidth="1"/>
    <col min="8706" max="8706" width="22.7109375" style="335" customWidth="1"/>
    <col min="8707" max="8707" width="22.28515625" style="335" customWidth="1"/>
    <col min="8708" max="8708" width="13.42578125" style="335" customWidth="1"/>
    <col min="8709" max="8709" width="14.85546875" style="335" customWidth="1"/>
    <col min="8710" max="8710" width="15.42578125" style="335" customWidth="1"/>
    <col min="8711" max="8960" width="9.140625" style="335"/>
    <col min="8961" max="8961" width="40.7109375" style="335" customWidth="1"/>
    <col min="8962" max="8962" width="22.7109375" style="335" customWidth="1"/>
    <col min="8963" max="8963" width="22.28515625" style="335" customWidth="1"/>
    <col min="8964" max="8964" width="13.42578125" style="335" customWidth="1"/>
    <col min="8965" max="8965" width="14.85546875" style="335" customWidth="1"/>
    <col min="8966" max="8966" width="15.42578125" style="335" customWidth="1"/>
    <col min="8967" max="9216" width="9.140625" style="335"/>
    <col min="9217" max="9217" width="40.7109375" style="335" customWidth="1"/>
    <col min="9218" max="9218" width="22.7109375" style="335" customWidth="1"/>
    <col min="9219" max="9219" width="22.28515625" style="335" customWidth="1"/>
    <col min="9220" max="9220" width="13.42578125" style="335" customWidth="1"/>
    <col min="9221" max="9221" width="14.85546875" style="335" customWidth="1"/>
    <col min="9222" max="9222" width="15.42578125" style="335" customWidth="1"/>
    <col min="9223" max="9472" width="9.140625" style="335"/>
    <col min="9473" max="9473" width="40.7109375" style="335" customWidth="1"/>
    <col min="9474" max="9474" width="22.7109375" style="335" customWidth="1"/>
    <col min="9475" max="9475" width="22.28515625" style="335" customWidth="1"/>
    <col min="9476" max="9476" width="13.42578125" style="335" customWidth="1"/>
    <col min="9477" max="9477" width="14.85546875" style="335" customWidth="1"/>
    <col min="9478" max="9478" width="15.42578125" style="335" customWidth="1"/>
    <col min="9479" max="9728" width="9.140625" style="335"/>
    <col min="9729" max="9729" width="40.7109375" style="335" customWidth="1"/>
    <col min="9730" max="9730" width="22.7109375" style="335" customWidth="1"/>
    <col min="9731" max="9731" width="22.28515625" style="335" customWidth="1"/>
    <col min="9732" max="9732" width="13.42578125" style="335" customWidth="1"/>
    <col min="9733" max="9733" width="14.85546875" style="335" customWidth="1"/>
    <col min="9734" max="9734" width="15.42578125" style="335" customWidth="1"/>
    <col min="9735" max="9984" width="9.140625" style="335"/>
    <col min="9985" max="9985" width="40.7109375" style="335" customWidth="1"/>
    <col min="9986" max="9986" width="22.7109375" style="335" customWidth="1"/>
    <col min="9987" max="9987" width="22.28515625" style="335" customWidth="1"/>
    <col min="9988" max="9988" width="13.42578125" style="335" customWidth="1"/>
    <col min="9989" max="9989" width="14.85546875" style="335" customWidth="1"/>
    <col min="9990" max="9990" width="15.42578125" style="335" customWidth="1"/>
    <col min="9991" max="10240" width="9.140625" style="335"/>
    <col min="10241" max="10241" width="40.7109375" style="335" customWidth="1"/>
    <col min="10242" max="10242" width="22.7109375" style="335" customWidth="1"/>
    <col min="10243" max="10243" width="22.28515625" style="335" customWidth="1"/>
    <col min="10244" max="10244" width="13.42578125" style="335" customWidth="1"/>
    <col min="10245" max="10245" width="14.85546875" style="335" customWidth="1"/>
    <col min="10246" max="10246" width="15.42578125" style="335" customWidth="1"/>
    <col min="10247" max="10496" width="9.140625" style="335"/>
    <col min="10497" max="10497" width="40.7109375" style="335" customWidth="1"/>
    <col min="10498" max="10498" width="22.7109375" style="335" customWidth="1"/>
    <col min="10499" max="10499" width="22.28515625" style="335" customWidth="1"/>
    <col min="10500" max="10500" width="13.42578125" style="335" customWidth="1"/>
    <col min="10501" max="10501" width="14.85546875" style="335" customWidth="1"/>
    <col min="10502" max="10502" width="15.42578125" style="335" customWidth="1"/>
    <col min="10503" max="10752" width="9.140625" style="335"/>
    <col min="10753" max="10753" width="40.7109375" style="335" customWidth="1"/>
    <col min="10754" max="10754" width="22.7109375" style="335" customWidth="1"/>
    <col min="10755" max="10755" width="22.28515625" style="335" customWidth="1"/>
    <col min="10756" max="10756" width="13.42578125" style="335" customWidth="1"/>
    <col min="10757" max="10757" width="14.85546875" style="335" customWidth="1"/>
    <col min="10758" max="10758" width="15.42578125" style="335" customWidth="1"/>
    <col min="10759" max="11008" width="9.140625" style="335"/>
    <col min="11009" max="11009" width="40.7109375" style="335" customWidth="1"/>
    <col min="11010" max="11010" width="22.7109375" style="335" customWidth="1"/>
    <col min="11011" max="11011" width="22.28515625" style="335" customWidth="1"/>
    <col min="11012" max="11012" width="13.42578125" style="335" customWidth="1"/>
    <col min="11013" max="11013" width="14.85546875" style="335" customWidth="1"/>
    <col min="11014" max="11014" width="15.42578125" style="335" customWidth="1"/>
    <col min="11015" max="11264" width="9.140625" style="335"/>
    <col min="11265" max="11265" width="40.7109375" style="335" customWidth="1"/>
    <col min="11266" max="11266" width="22.7109375" style="335" customWidth="1"/>
    <col min="11267" max="11267" width="22.28515625" style="335" customWidth="1"/>
    <col min="11268" max="11268" width="13.42578125" style="335" customWidth="1"/>
    <col min="11269" max="11269" width="14.85546875" style="335" customWidth="1"/>
    <col min="11270" max="11270" width="15.42578125" style="335" customWidth="1"/>
    <col min="11271" max="11520" width="9.140625" style="335"/>
    <col min="11521" max="11521" width="40.7109375" style="335" customWidth="1"/>
    <col min="11522" max="11522" width="22.7109375" style="335" customWidth="1"/>
    <col min="11523" max="11523" width="22.28515625" style="335" customWidth="1"/>
    <col min="11524" max="11524" width="13.42578125" style="335" customWidth="1"/>
    <col min="11525" max="11525" width="14.85546875" style="335" customWidth="1"/>
    <col min="11526" max="11526" width="15.42578125" style="335" customWidth="1"/>
    <col min="11527" max="11776" width="9.140625" style="335"/>
    <col min="11777" max="11777" width="40.7109375" style="335" customWidth="1"/>
    <col min="11778" max="11778" width="22.7109375" style="335" customWidth="1"/>
    <col min="11779" max="11779" width="22.28515625" style="335" customWidth="1"/>
    <col min="11780" max="11780" width="13.42578125" style="335" customWidth="1"/>
    <col min="11781" max="11781" width="14.85546875" style="335" customWidth="1"/>
    <col min="11782" max="11782" width="15.42578125" style="335" customWidth="1"/>
    <col min="11783" max="12032" width="9.140625" style="335"/>
    <col min="12033" max="12033" width="40.7109375" style="335" customWidth="1"/>
    <col min="12034" max="12034" width="22.7109375" style="335" customWidth="1"/>
    <col min="12035" max="12035" width="22.28515625" style="335" customWidth="1"/>
    <col min="12036" max="12036" width="13.42578125" style="335" customWidth="1"/>
    <col min="12037" max="12037" width="14.85546875" style="335" customWidth="1"/>
    <col min="12038" max="12038" width="15.42578125" style="335" customWidth="1"/>
    <col min="12039" max="12288" width="9.140625" style="335"/>
    <col min="12289" max="12289" width="40.7109375" style="335" customWidth="1"/>
    <col min="12290" max="12290" width="22.7109375" style="335" customWidth="1"/>
    <col min="12291" max="12291" width="22.28515625" style="335" customWidth="1"/>
    <col min="12292" max="12292" width="13.42578125" style="335" customWidth="1"/>
    <col min="12293" max="12293" width="14.85546875" style="335" customWidth="1"/>
    <col min="12294" max="12294" width="15.42578125" style="335" customWidth="1"/>
    <col min="12295" max="12544" width="9.140625" style="335"/>
    <col min="12545" max="12545" width="40.7109375" style="335" customWidth="1"/>
    <col min="12546" max="12546" width="22.7109375" style="335" customWidth="1"/>
    <col min="12547" max="12547" width="22.28515625" style="335" customWidth="1"/>
    <col min="12548" max="12548" width="13.42578125" style="335" customWidth="1"/>
    <col min="12549" max="12549" width="14.85546875" style="335" customWidth="1"/>
    <col min="12550" max="12550" width="15.42578125" style="335" customWidth="1"/>
    <col min="12551" max="12800" width="9.140625" style="335"/>
    <col min="12801" max="12801" width="40.7109375" style="335" customWidth="1"/>
    <col min="12802" max="12802" width="22.7109375" style="335" customWidth="1"/>
    <col min="12803" max="12803" width="22.28515625" style="335" customWidth="1"/>
    <col min="12804" max="12804" width="13.42578125" style="335" customWidth="1"/>
    <col min="12805" max="12805" width="14.85546875" style="335" customWidth="1"/>
    <col min="12806" max="12806" width="15.42578125" style="335" customWidth="1"/>
    <col min="12807" max="13056" width="9.140625" style="335"/>
    <col min="13057" max="13057" width="40.7109375" style="335" customWidth="1"/>
    <col min="13058" max="13058" width="22.7109375" style="335" customWidth="1"/>
    <col min="13059" max="13059" width="22.28515625" style="335" customWidth="1"/>
    <col min="13060" max="13060" width="13.42578125" style="335" customWidth="1"/>
    <col min="13061" max="13061" width="14.85546875" style="335" customWidth="1"/>
    <col min="13062" max="13062" width="15.42578125" style="335" customWidth="1"/>
    <col min="13063" max="13312" width="9.140625" style="335"/>
    <col min="13313" max="13313" width="40.7109375" style="335" customWidth="1"/>
    <col min="13314" max="13314" width="22.7109375" style="335" customWidth="1"/>
    <col min="13315" max="13315" width="22.28515625" style="335" customWidth="1"/>
    <col min="13316" max="13316" width="13.42578125" style="335" customWidth="1"/>
    <col min="13317" max="13317" width="14.85546875" style="335" customWidth="1"/>
    <col min="13318" max="13318" width="15.42578125" style="335" customWidth="1"/>
    <col min="13319" max="13568" width="9.140625" style="335"/>
    <col min="13569" max="13569" width="40.7109375" style="335" customWidth="1"/>
    <col min="13570" max="13570" width="22.7109375" style="335" customWidth="1"/>
    <col min="13571" max="13571" width="22.28515625" style="335" customWidth="1"/>
    <col min="13572" max="13572" width="13.42578125" style="335" customWidth="1"/>
    <col min="13573" max="13573" width="14.85546875" style="335" customWidth="1"/>
    <col min="13574" max="13574" width="15.42578125" style="335" customWidth="1"/>
    <col min="13575" max="13824" width="9.140625" style="335"/>
    <col min="13825" max="13825" width="40.7109375" style="335" customWidth="1"/>
    <col min="13826" max="13826" width="22.7109375" style="335" customWidth="1"/>
    <col min="13827" max="13827" width="22.28515625" style="335" customWidth="1"/>
    <col min="13828" max="13828" width="13.42578125" style="335" customWidth="1"/>
    <col min="13829" max="13829" width="14.85546875" style="335" customWidth="1"/>
    <col min="13830" max="13830" width="15.42578125" style="335" customWidth="1"/>
    <col min="13831" max="14080" width="9.140625" style="335"/>
    <col min="14081" max="14081" width="40.7109375" style="335" customWidth="1"/>
    <col min="14082" max="14082" width="22.7109375" style="335" customWidth="1"/>
    <col min="14083" max="14083" width="22.28515625" style="335" customWidth="1"/>
    <col min="14084" max="14084" width="13.42578125" style="335" customWidth="1"/>
    <col min="14085" max="14085" width="14.85546875" style="335" customWidth="1"/>
    <col min="14086" max="14086" width="15.42578125" style="335" customWidth="1"/>
    <col min="14087" max="14336" width="9.140625" style="335"/>
    <col min="14337" max="14337" width="40.7109375" style="335" customWidth="1"/>
    <col min="14338" max="14338" width="22.7109375" style="335" customWidth="1"/>
    <col min="14339" max="14339" width="22.28515625" style="335" customWidth="1"/>
    <col min="14340" max="14340" width="13.42578125" style="335" customWidth="1"/>
    <col min="14341" max="14341" width="14.85546875" style="335" customWidth="1"/>
    <col min="14342" max="14342" width="15.42578125" style="335" customWidth="1"/>
    <col min="14343" max="14592" width="9.140625" style="335"/>
    <col min="14593" max="14593" width="40.7109375" style="335" customWidth="1"/>
    <col min="14594" max="14594" width="22.7109375" style="335" customWidth="1"/>
    <col min="14595" max="14595" width="22.28515625" style="335" customWidth="1"/>
    <col min="14596" max="14596" width="13.42578125" style="335" customWidth="1"/>
    <col min="14597" max="14597" width="14.85546875" style="335" customWidth="1"/>
    <col min="14598" max="14598" width="15.42578125" style="335" customWidth="1"/>
    <col min="14599" max="14848" width="9.140625" style="335"/>
    <col min="14849" max="14849" width="40.7109375" style="335" customWidth="1"/>
    <col min="14850" max="14850" width="22.7109375" style="335" customWidth="1"/>
    <col min="14851" max="14851" width="22.28515625" style="335" customWidth="1"/>
    <col min="14852" max="14852" width="13.42578125" style="335" customWidth="1"/>
    <col min="14853" max="14853" width="14.85546875" style="335" customWidth="1"/>
    <col min="14854" max="14854" width="15.42578125" style="335" customWidth="1"/>
    <col min="14855" max="15104" width="9.140625" style="335"/>
    <col min="15105" max="15105" width="40.7109375" style="335" customWidth="1"/>
    <col min="15106" max="15106" width="22.7109375" style="335" customWidth="1"/>
    <col min="15107" max="15107" width="22.28515625" style="335" customWidth="1"/>
    <col min="15108" max="15108" width="13.42578125" style="335" customWidth="1"/>
    <col min="15109" max="15109" width="14.85546875" style="335" customWidth="1"/>
    <col min="15110" max="15110" width="15.42578125" style="335" customWidth="1"/>
    <col min="15111" max="15360" width="9.140625" style="335"/>
    <col min="15361" max="15361" width="40.7109375" style="335" customWidth="1"/>
    <col min="15362" max="15362" width="22.7109375" style="335" customWidth="1"/>
    <col min="15363" max="15363" width="22.28515625" style="335" customWidth="1"/>
    <col min="15364" max="15364" width="13.42578125" style="335" customWidth="1"/>
    <col min="15365" max="15365" width="14.85546875" style="335" customWidth="1"/>
    <col min="15366" max="15366" width="15.42578125" style="335" customWidth="1"/>
    <col min="15367" max="15616" width="9.140625" style="335"/>
    <col min="15617" max="15617" width="40.7109375" style="335" customWidth="1"/>
    <col min="15618" max="15618" width="22.7109375" style="335" customWidth="1"/>
    <col min="15619" max="15619" width="22.28515625" style="335" customWidth="1"/>
    <col min="15620" max="15620" width="13.42578125" style="335" customWidth="1"/>
    <col min="15621" max="15621" width="14.85546875" style="335" customWidth="1"/>
    <col min="15622" max="15622" width="15.42578125" style="335" customWidth="1"/>
    <col min="15623" max="15872" width="9.140625" style="335"/>
    <col min="15873" max="15873" width="40.7109375" style="335" customWidth="1"/>
    <col min="15874" max="15874" width="22.7109375" style="335" customWidth="1"/>
    <col min="15875" max="15875" width="22.28515625" style="335" customWidth="1"/>
    <col min="15876" max="15876" width="13.42578125" style="335" customWidth="1"/>
    <col min="15877" max="15877" width="14.85546875" style="335" customWidth="1"/>
    <col min="15878" max="15878" width="15.42578125" style="335" customWidth="1"/>
    <col min="15879" max="16128" width="9.140625" style="335"/>
    <col min="16129" max="16129" width="40.7109375" style="335" customWidth="1"/>
    <col min="16130" max="16130" width="22.7109375" style="335" customWidth="1"/>
    <col min="16131" max="16131" width="22.28515625" style="335" customWidth="1"/>
    <col min="16132" max="16132" width="13.42578125" style="335" customWidth="1"/>
    <col min="16133" max="16133" width="14.85546875" style="335" customWidth="1"/>
    <col min="16134" max="16134" width="15.42578125" style="335" customWidth="1"/>
    <col min="16135" max="16384" width="9.140625" style="335"/>
  </cols>
  <sheetData>
    <row r="1" spans="1:6" ht="11.25" customHeight="1" x14ac:dyDescent="0.25"/>
    <row r="2" spans="1:6" ht="21.75" customHeight="1" x14ac:dyDescent="0.35">
      <c r="A2" s="336" t="s">
        <v>253</v>
      </c>
      <c r="B2" s="337"/>
      <c r="C2" s="337"/>
      <c r="D2" s="337"/>
      <c r="E2" s="337"/>
      <c r="F2" s="338" t="s">
        <v>303</v>
      </c>
    </row>
    <row r="3" spans="1:6" ht="14.25" customHeight="1" thickBot="1" x14ac:dyDescent="0.3">
      <c r="A3" s="339"/>
      <c r="F3" s="340" t="s">
        <v>254</v>
      </c>
    </row>
    <row r="4" spans="1:6" ht="16.5" customHeight="1" thickBot="1" x14ac:dyDescent="0.3">
      <c r="B4" s="602" t="s">
        <v>255</v>
      </c>
      <c r="C4" s="603"/>
      <c r="D4" s="603"/>
      <c r="E4" s="603"/>
      <c r="F4" s="604"/>
    </row>
    <row r="5" spans="1:6" ht="20.25" customHeight="1" x14ac:dyDescent="0.25">
      <c r="A5" s="341" t="s">
        <v>239</v>
      </c>
      <c r="B5" s="342" t="s">
        <v>256</v>
      </c>
      <c r="C5" s="343" t="s">
        <v>257</v>
      </c>
      <c r="D5" s="344" t="s">
        <v>258</v>
      </c>
      <c r="E5" s="345" t="s">
        <v>259</v>
      </c>
      <c r="F5" s="344" t="s">
        <v>260</v>
      </c>
    </row>
    <row r="6" spans="1:6" ht="17.25" customHeight="1" thickBot="1" x14ac:dyDescent="0.3">
      <c r="A6" s="346"/>
      <c r="B6" s="347">
        <v>2023</v>
      </c>
      <c r="C6" s="348">
        <v>2023</v>
      </c>
      <c r="D6" s="349">
        <v>2024</v>
      </c>
      <c r="E6" s="350">
        <v>2025</v>
      </c>
      <c r="F6" s="351">
        <v>2026</v>
      </c>
    </row>
    <row r="7" spans="1:6" ht="18.75" customHeight="1" thickBot="1" x14ac:dyDescent="0.3">
      <c r="A7" s="366" t="s">
        <v>261</v>
      </c>
      <c r="B7" s="358">
        <f>SUM(B8:B12)</f>
        <v>258716</v>
      </c>
      <c r="C7" s="358">
        <f>SUM(C8:C12)</f>
        <v>258716</v>
      </c>
      <c r="D7" s="359">
        <f>SUM(D8:D12)</f>
        <v>196008</v>
      </c>
      <c r="E7" s="359">
        <f>SUM(E8:E12)</f>
        <v>196008</v>
      </c>
      <c r="F7" s="359">
        <f>SUM(F8:F12)</f>
        <v>196008</v>
      </c>
    </row>
    <row r="8" spans="1:6" ht="15" customHeight="1" x14ac:dyDescent="0.25">
      <c r="A8" s="482" t="s">
        <v>262</v>
      </c>
      <c r="B8" s="418">
        <v>66000</v>
      </c>
      <c r="C8" s="418">
        <v>66000</v>
      </c>
      <c r="D8" s="402">
        <v>116000</v>
      </c>
      <c r="E8" s="402">
        <v>116000</v>
      </c>
      <c r="F8" s="402">
        <v>116000</v>
      </c>
    </row>
    <row r="9" spans="1:6" ht="15" customHeight="1" x14ac:dyDescent="0.25">
      <c r="A9" s="352" t="s">
        <v>263</v>
      </c>
      <c r="B9" s="353">
        <v>60000</v>
      </c>
      <c r="C9" s="353">
        <v>60000</v>
      </c>
      <c r="D9" s="354">
        <v>55000</v>
      </c>
      <c r="E9" s="354">
        <v>55000</v>
      </c>
      <c r="F9" s="354">
        <v>55000</v>
      </c>
    </row>
    <row r="10" spans="1:6" ht="15" customHeight="1" x14ac:dyDescent="0.25">
      <c r="A10" s="352" t="s">
        <v>264</v>
      </c>
      <c r="B10" s="353">
        <v>3888</v>
      </c>
      <c r="C10" s="353">
        <v>3888</v>
      </c>
      <c r="D10" s="354">
        <v>4846</v>
      </c>
      <c r="E10" s="354">
        <v>4846</v>
      </c>
      <c r="F10" s="354">
        <v>4846</v>
      </c>
    </row>
    <row r="11" spans="1:6" ht="15" customHeight="1" x14ac:dyDescent="0.25">
      <c r="A11" s="483" t="s">
        <v>265</v>
      </c>
      <c r="B11" s="353">
        <v>128826</v>
      </c>
      <c r="C11" s="353">
        <v>128826</v>
      </c>
      <c r="D11" s="354">
        <v>20160</v>
      </c>
      <c r="E11" s="354">
        <v>20160</v>
      </c>
      <c r="F11" s="354">
        <v>20160</v>
      </c>
    </row>
    <row r="12" spans="1:6" ht="15" customHeight="1" thickBot="1" x14ac:dyDescent="0.3">
      <c r="A12" s="484" t="s">
        <v>266</v>
      </c>
      <c r="B12" s="355">
        <v>2</v>
      </c>
      <c r="C12" s="355">
        <v>2</v>
      </c>
      <c r="D12" s="356">
        <v>2</v>
      </c>
      <c r="E12" s="356">
        <v>2</v>
      </c>
      <c r="F12" s="356">
        <v>2</v>
      </c>
    </row>
    <row r="13" spans="1:6" ht="18.75" customHeight="1" thickBot="1" x14ac:dyDescent="0.3">
      <c r="A13" s="357" t="s">
        <v>267</v>
      </c>
      <c r="B13" s="358">
        <f>B16+B21+B26+B29+B17+B27+B18+B28</f>
        <v>1900251</v>
      </c>
      <c r="C13" s="358">
        <f>C16+C21+C26+C29+C17+C27+C18+C28</f>
        <v>2321923</v>
      </c>
      <c r="D13" s="359">
        <f t="shared" ref="D13:F13" si="0">D16+D21+D26+D29+D17+D27+D18+D28</f>
        <v>2173987</v>
      </c>
      <c r="E13" s="359">
        <f t="shared" si="0"/>
        <v>2202876</v>
      </c>
      <c r="F13" s="359">
        <f t="shared" si="0"/>
        <v>2233210</v>
      </c>
    </row>
    <row r="14" spans="1:6" ht="15" customHeight="1" x14ac:dyDescent="0.25">
      <c r="A14" s="360" t="s">
        <v>319</v>
      </c>
      <c r="B14" s="361">
        <v>1091664</v>
      </c>
      <c r="C14" s="361">
        <v>1321872</v>
      </c>
      <c r="D14" s="362">
        <v>1321872</v>
      </c>
      <c r="E14" s="362">
        <v>1321872</v>
      </c>
      <c r="F14" s="362">
        <v>1321872</v>
      </c>
    </row>
    <row r="15" spans="1:6" ht="15" customHeight="1" thickBot="1" x14ac:dyDescent="0.3">
      <c r="A15" s="363" t="s">
        <v>320</v>
      </c>
      <c r="B15" s="364">
        <v>158259</v>
      </c>
      <c r="C15" s="364">
        <v>244571</v>
      </c>
      <c r="D15" s="365">
        <v>254171</v>
      </c>
      <c r="E15" s="365">
        <v>254171</v>
      </c>
      <c r="F15" s="365">
        <v>254171</v>
      </c>
    </row>
    <row r="16" spans="1:6" ht="18" customHeight="1" thickBot="1" x14ac:dyDescent="0.3">
      <c r="A16" s="366" t="s">
        <v>268</v>
      </c>
      <c r="B16" s="358">
        <f>SUM(B14:B15)</f>
        <v>1249923</v>
      </c>
      <c r="C16" s="358">
        <f>SUM(C14:C15)</f>
        <v>1566443</v>
      </c>
      <c r="D16" s="367">
        <f>SUM(D14:D15)</f>
        <v>1576043</v>
      </c>
      <c r="E16" s="367">
        <f>SUM(E14:E15)</f>
        <v>1576043</v>
      </c>
      <c r="F16" s="367">
        <f>SUM(F14:F15)</f>
        <v>1576043</v>
      </c>
    </row>
    <row r="17" spans="1:6" ht="18" customHeight="1" thickBot="1" x14ac:dyDescent="0.3">
      <c r="A17" s="357" t="s">
        <v>269</v>
      </c>
      <c r="B17" s="368">
        <v>0</v>
      </c>
      <c r="C17" s="368">
        <v>95376</v>
      </c>
      <c r="D17" s="369">
        <v>0</v>
      </c>
      <c r="E17" s="369">
        <v>0</v>
      </c>
      <c r="F17" s="369">
        <v>0</v>
      </c>
    </row>
    <row r="18" spans="1:6" ht="18" customHeight="1" thickBot="1" x14ac:dyDescent="0.3">
      <c r="A18" s="370" t="s">
        <v>238</v>
      </c>
      <c r="B18" s="368">
        <v>0</v>
      </c>
      <c r="C18" s="368">
        <v>0</v>
      </c>
      <c r="D18" s="369">
        <v>0</v>
      </c>
      <c r="E18" s="369">
        <v>0</v>
      </c>
      <c r="F18" s="369">
        <v>0</v>
      </c>
    </row>
    <row r="19" spans="1:6" ht="15" customHeight="1" x14ac:dyDescent="0.25">
      <c r="A19" s="371" t="s">
        <v>270</v>
      </c>
      <c r="B19" s="372">
        <v>0</v>
      </c>
      <c r="C19" s="372">
        <v>0</v>
      </c>
      <c r="D19" s="373">
        <v>0</v>
      </c>
      <c r="E19" s="374">
        <v>0</v>
      </c>
      <c r="F19" s="374">
        <v>0</v>
      </c>
    </row>
    <row r="20" spans="1:6" ht="15" customHeight="1" thickBot="1" x14ac:dyDescent="0.3">
      <c r="A20" s="375" t="s">
        <v>271</v>
      </c>
      <c r="B20" s="376">
        <v>0</v>
      </c>
      <c r="C20" s="376">
        <v>0</v>
      </c>
      <c r="D20" s="377">
        <v>0</v>
      </c>
      <c r="E20" s="378">
        <v>0</v>
      </c>
      <c r="F20" s="378">
        <v>0</v>
      </c>
    </row>
    <row r="21" spans="1:6" ht="17.25" customHeight="1" thickBot="1" x14ac:dyDescent="0.3">
      <c r="A21" s="366" t="s">
        <v>272</v>
      </c>
      <c r="B21" s="358">
        <f>B19+B20</f>
        <v>0</v>
      </c>
      <c r="C21" s="358">
        <f>C19+C20</f>
        <v>0</v>
      </c>
      <c r="D21" s="367">
        <f>D19+D20</f>
        <v>0</v>
      </c>
      <c r="E21" s="379">
        <f>E19+E20</f>
        <v>0</v>
      </c>
      <c r="F21" s="379">
        <f>F19+F20</f>
        <v>0</v>
      </c>
    </row>
    <row r="22" spans="1:6" ht="15" customHeight="1" x14ac:dyDescent="0.25">
      <c r="A22" s="371" t="s">
        <v>321</v>
      </c>
      <c r="B22" s="380">
        <v>163171</v>
      </c>
      <c r="C22" s="380">
        <v>163171</v>
      </c>
      <c r="D22" s="373">
        <v>170000</v>
      </c>
      <c r="E22" s="373">
        <v>178500</v>
      </c>
      <c r="F22" s="373">
        <v>187425</v>
      </c>
    </row>
    <row r="23" spans="1:6" ht="15" customHeight="1" x14ac:dyDescent="0.25">
      <c r="A23" s="352" t="s">
        <v>322</v>
      </c>
      <c r="B23" s="381">
        <v>42701</v>
      </c>
      <c r="C23" s="381">
        <v>42701</v>
      </c>
      <c r="D23" s="382">
        <v>44281</v>
      </c>
      <c r="E23" s="382">
        <v>46495</v>
      </c>
      <c r="F23" s="382">
        <v>48820</v>
      </c>
    </row>
    <row r="24" spans="1:6" ht="15" customHeight="1" x14ac:dyDescent="0.25">
      <c r="A24" s="352" t="s">
        <v>323</v>
      </c>
      <c r="B24" s="381">
        <v>301206</v>
      </c>
      <c r="C24" s="381">
        <v>310982</v>
      </c>
      <c r="D24" s="382">
        <v>348000</v>
      </c>
      <c r="E24" s="382">
        <v>365400</v>
      </c>
      <c r="F24" s="382">
        <v>383670</v>
      </c>
    </row>
    <row r="25" spans="1:6" ht="15" customHeight="1" thickBot="1" x14ac:dyDescent="0.3">
      <c r="A25" s="383" t="s">
        <v>324</v>
      </c>
      <c r="B25" s="384">
        <v>14424</v>
      </c>
      <c r="C25" s="384">
        <v>14424</v>
      </c>
      <c r="D25" s="377">
        <v>15503</v>
      </c>
      <c r="E25" s="377">
        <v>16278</v>
      </c>
      <c r="F25" s="377">
        <v>17092</v>
      </c>
    </row>
    <row r="26" spans="1:6" ht="18" customHeight="1" thickBot="1" x14ac:dyDescent="0.3">
      <c r="A26" s="366" t="s">
        <v>273</v>
      </c>
      <c r="B26" s="358">
        <f>B22+B23+B24+B25</f>
        <v>521502</v>
      </c>
      <c r="C26" s="358">
        <f>C22+C23+C24+C25</f>
        <v>531278</v>
      </c>
      <c r="D26" s="359">
        <f>D22+D23+D24+D25</f>
        <v>577784</v>
      </c>
      <c r="E26" s="359">
        <f>E22+E23+E24+E25</f>
        <v>606673</v>
      </c>
      <c r="F26" s="359">
        <f>F22+F23+F24+F25</f>
        <v>637007</v>
      </c>
    </row>
    <row r="27" spans="1:6" ht="15.75" customHeight="1" thickBot="1" x14ac:dyDescent="0.3">
      <c r="A27" s="385" t="s">
        <v>274</v>
      </c>
      <c r="B27" s="386">
        <v>128826</v>
      </c>
      <c r="C27" s="386">
        <v>128826</v>
      </c>
      <c r="D27" s="369">
        <v>20160</v>
      </c>
      <c r="E27" s="369">
        <v>20160</v>
      </c>
      <c r="F27" s="369">
        <v>20160</v>
      </c>
    </row>
    <row r="28" spans="1:6" ht="15.75" customHeight="1" thickBot="1" x14ac:dyDescent="0.3">
      <c r="A28" s="385" t="s">
        <v>275</v>
      </c>
      <c r="B28" s="386">
        <v>0</v>
      </c>
      <c r="C28" s="368">
        <v>0</v>
      </c>
      <c r="D28" s="369">
        <v>0</v>
      </c>
      <c r="E28" s="369">
        <v>0</v>
      </c>
      <c r="F28" s="369">
        <v>0</v>
      </c>
    </row>
    <row r="29" spans="1:6" ht="17.25" customHeight="1" thickBot="1" x14ac:dyDescent="0.3">
      <c r="A29" s="370" t="s">
        <v>276</v>
      </c>
      <c r="B29" s="387">
        <v>0</v>
      </c>
      <c r="C29" s="388"/>
      <c r="D29" s="389">
        <v>0</v>
      </c>
      <c r="E29" s="390">
        <v>0</v>
      </c>
      <c r="F29" s="390">
        <v>0</v>
      </c>
    </row>
    <row r="30" spans="1:6" ht="15.75" customHeight="1" thickBot="1" x14ac:dyDescent="0.3">
      <c r="A30" s="391" t="s">
        <v>156</v>
      </c>
      <c r="B30" s="358">
        <v>0</v>
      </c>
      <c r="C30" s="392">
        <v>0</v>
      </c>
      <c r="D30" s="367">
        <v>0</v>
      </c>
      <c r="E30" s="379">
        <v>0</v>
      </c>
      <c r="F30" s="379">
        <v>0</v>
      </c>
    </row>
    <row r="31" spans="1:6" ht="15.75" customHeight="1" x14ac:dyDescent="0.25">
      <c r="A31" s="393"/>
      <c r="B31" s="339"/>
      <c r="C31" s="394"/>
      <c r="D31" s="339"/>
      <c r="E31" s="339"/>
      <c r="F31" s="339"/>
    </row>
    <row r="32" spans="1:6" ht="6.75" customHeight="1" x14ac:dyDescent="0.25"/>
    <row r="33" spans="1:6" ht="9.75" customHeight="1" x14ac:dyDescent="0.25"/>
    <row r="34" spans="1:6" ht="21.75" customHeight="1" x14ac:dyDescent="0.35">
      <c r="A34" s="336" t="s">
        <v>253</v>
      </c>
      <c r="B34" s="337"/>
      <c r="C34" s="337"/>
      <c r="D34" s="337"/>
      <c r="E34" s="337"/>
      <c r="F34" s="338" t="s">
        <v>304</v>
      </c>
    </row>
    <row r="35" spans="1:6" ht="15" customHeight="1" thickBot="1" x14ac:dyDescent="0.3">
      <c r="F35" s="395" t="s">
        <v>254</v>
      </c>
    </row>
    <row r="36" spans="1:6" ht="21" customHeight="1" thickBot="1" x14ac:dyDescent="0.3">
      <c r="B36" s="602" t="s">
        <v>277</v>
      </c>
      <c r="C36" s="603"/>
      <c r="D36" s="603"/>
      <c r="E36" s="603"/>
      <c r="F36" s="604"/>
    </row>
    <row r="37" spans="1:6" ht="21" customHeight="1" x14ac:dyDescent="0.25">
      <c r="A37" s="341" t="s">
        <v>239</v>
      </c>
      <c r="B37" s="342" t="s">
        <v>256</v>
      </c>
      <c r="C37" s="343" t="s">
        <v>257</v>
      </c>
      <c r="D37" s="344" t="s">
        <v>258</v>
      </c>
      <c r="E37" s="345" t="s">
        <v>259</v>
      </c>
      <c r="F37" s="344" t="s">
        <v>260</v>
      </c>
    </row>
    <row r="38" spans="1:6" ht="15" customHeight="1" thickBot="1" x14ac:dyDescent="0.3">
      <c r="A38" s="346"/>
      <c r="B38" s="347">
        <v>2023</v>
      </c>
      <c r="C38" s="348">
        <v>2023</v>
      </c>
      <c r="D38" s="349">
        <v>2024</v>
      </c>
      <c r="E38" s="350">
        <v>2025</v>
      </c>
      <c r="F38" s="351">
        <v>2026</v>
      </c>
    </row>
    <row r="39" spans="1:6" ht="18" customHeight="1" thickBot="1" x14ac:dyDescent="0.3">
      <c r="A39" s="366" t="s">
        <v>261</v>
      </c>
      <c r="B39" s="358">
        <f>SUM(B40:B44)</f>
        <v>145348</v>
      </c>
      <c r="C39" s="358">
        <f>SUM(C40:C44)</f>
        <v>145348</v>
      </c>
      <c r="D39" s="359">
        <f>SUM(D40:D44)</f>
        <v>152406</v>
      </c>
      <c r="E39" s="403">
        <f>SUM(E40:E44)</f>
        <v>152406</v>
      </c>
      <c r="F39" s="359">
        <f>SUM(F40:F44)</f>
        <v>152406</v>
      </c>
    </row>
    <row r="40" spans="1:6" ht="15.75" customHeight="1" x14ac:dyDescent="0.25">
      <c r="A40" s="482" t="s">
        <v>262</v>
      </c>
      <c r="B40" s="401">
        <v>43600</v>
      </c>
      <c r="C40" s="401">
        <v>43600</v>
      </c>
      <c r="D40" s="402">
        <v>96020</v>
      </c>
      <c r="E40" s="485">
        <v>96020</v>
      </c>
      <c r="F40" s="402">
        <v>96020</v>
      </c>
    </row>
    <row r="41" spans="1:6" ht="15.75" customHeight="1" x14ac:dyDescent="0.25">
      <c r="A41" s="352" t="s">
        <v>263</v>
      </c>
      <c r="B41" s="396">
        <v>33000</v>
      </c>
      <c r="C41" s="396">
        <v>33000</v>
      </c>
      <c r="D41" s="354">
        <v>40000</v>
      </c>
      <c r="E41" s="397">
        <v>40000</v>
      </c>
      <c r="F41" s="354">
        <v>40000</v>
      </c>
    </row>
    <row r="42" spans="1:6" ht="16.5" customHeight="1" x14ac:dyDescent="0.25">
      <c r="A42" s="352" t="s">
        <v>264</v>
      </c>
      <c r="B42" s="396">
        <v>5500</v>
      </c>
      <c r="C42" s="396">
        <v>5500</v>
      </c>
      <c r="D42" s="354">
        <v>6386</v>
      </c>
      <c r="E42" s="397">
        <v>6386</v>
      </c>
      <c r="F42" s="354">
        <v>6386</v>
      </c>
    </row>
    <row r="43" spans="1:6" ht="15" customHeight="1" x14ac:dyDescent="0.25">
      <c r="A43" s="483" t="s">
        <v>265</v>
      </c>
      <c r="B43" s="396">
        <v>63248</v>
      </c>
      <c r="C43" s="396">
        <v>63248</v>
      </c>
      <c r="D43" s="354">
        <v>10000</v>
      </c>
      <c r="E43" s="397">
        <v>10000</v>
      </c>
      <c r="F43" s="354">
        <v>10000</v>
      </c>
    </row>
    <row r="44" spans="1:6" ht="15" customHeight="1" thickBot="1" x14ac:dyDescent="0.3">
      <c r="A44" s="484" t="s">
        <v>266</v>
      </c>
      <c r="B44" s="396">
        <v>0</v>
      </c>
      <c r="C44" s="396">
        <v>0</v>
      </c>
      <c r="D44" s="365">
        <v>0</v>
      </c>
      <c r="E44" s="397">
        <v>0</v>
      </c>
      <c r="F44" s="365">
        <v>0</v>
      </c>
    </row>
    <row r="45" spans="1:6" ht="18" customHeight="1" thickBot="1" x14ac:dyDescent="0.3">
      <c r="A45" s="398" t="s">
        <v>267</v>
      </c>
      <c r="B45" s="358">
        <f>B48+B53+B58+B61+B49+B59+B50+B60</f>
        <v>1533386</v>
      </c>
      <c r="C45" s="358">
        <f>C48+C53+C58+C61+C49+C59+C50+C60</f>
        <v>2017841</v>
      </c>
      <c r="D45" s="359">
        <f>D48+D53+D58+D61+D49+D59+D50+D60</f>
        <v>1779660</v>
      </c>
      <c r="E45" s="359">
        <f>E48+E53+E58+E61+E49+E59+E50+E60</f>
        <v>1803440</v>
      </c>
      <c r="F45" s="359">
        <f>F48+F53+F58+F61+F49+F59+F50+F60</f>
        <v>1828409</v>
      </c>
    </row>
    <row r="46" spans="1:6" ht="16.5" customHeight="1" x14ac:dyDescent="0.25">
      <c r="A46" s="360" t="s">
        <v>278</v>
      </c>
      <c r="B46" s="361">
        <v>872766</v>
      </c>
      <c r="C46" s="361">
        <v>1099335</v>
      </c>
      <c r="D46" s="362">
        <v>1101428</v>
      </c>
      <c r="E46" s="362">
        <v>1101428</v>
      </c>
      <c r="F46" s="362">
        <v>1101428</v>
      </c>
    </row>
    <row r="47" spans="1:6" ht="14.25" customHeight="1" thickBot="1" x14ac:dyDescent="0.3">
      <c r="A47" s="363" t="s">
        <v>279</v>
      </c>
      <c r="B47" s="364">
        <v>120701</v>
      </c>
      <c r="C47" s="364">
        <v>187361</v>
      </c>
      <c r="D47" s="365">
        <v>192634</v>
      </c>
      <c r="E47" s="365">
        <v>192634</v>
      </c>
      <c r="F47" s="365">
        <v>192634</v>
      </c>
    </row>
    <row r="48" spans="1:6" ht="16.5" customHeight="1" thickBot="1" x14ac:dyDescent="0.3">
      <c r="A48" s="366" t="s">
        <v>268</v>
      </c>
      <c r="B48" s="358">
        <f>SUM(B46:B47)</f>
        <v>993467</v>
      </c>
      <c r="C48" s="392">
        <f>SUM(C46:C47)</f>
        <v>1286696</v>
      </c>
      <c r="D48" s="367">
        <f>SUM(D46:D47)</f>
        <v>1294062</v>
      </c>
      <c r="E48" s="367">
        <f>SUM(E46:E47)</f>
        <v>1294062</v>
      </c>
      <c r="F48" s="367">
        <f>SUM(F46:F47)</f>
        <v>1294062</v>
      </c>
    </row>
    <row r="49" spans="1:6" ht="16.5" customHeight="1" thickBot="1" x14ac:dyDescent="0.3">
      <c r="A49" s="357" t="s">
        <v>269</v>
      </c>
      <c r="B49" s="368"/>
      <c r="C49" s="368">
        <v>148236</v>
      </c>
      <c r="D49" s="369">
        <v>0</v>
      </c>
      <c r="E49" s="369">
        <v>0</v>
      </c>
      <c r="F49" s="369">
        <v>0</v>
      </c>
    </row>
    <row r="50" spans="1:6" ht="13.5" customHeight="1" thickBot="1" x14ac:dyDescent="0.3">
      <c r="A50" s="370" t="s">
        <v>238</v>
      </c>
      <c r="B50" s="368">
        <v>0</v>
      </c>
      <c r="C50" s="368">
        <v>0</v>
      </c>
      <c r="D50" s="369">
        <v>0</v>
      </c>
      <c r="E50" s="369">
        <v>0</v>
      </c>
      <c r="F50" s="369">
        <v>0</v>
      </c>
    </row>
    <row r="51" spans="1:6" ht="16.5" customHeight="1" x14ac:dyDescent="0.25">
      <c r="A51" s="371" t="s">
        <v>270</v>
      </c>
      <c r="B51" s="399">
        <v>0</v>
      </c>
      <c r="C51" s="372">
        <v>0</v>
      </c>
      <c r="D51" s="373">
        <v>0</v>
      </c>
      <c r="E51" s="374">
        <v>0</v>
      </c>
      <c r="F51" s="374">
        <v>0</v>
      </c>
    </row>
    <row r="52" spans="1:6" ht="15" customHeight="1" thickBot="1" x14ac:dyDescent="0.3">
      <c r="A52" s="375" t="s">
        <v>271</v>
      </c>
      <c r="B52" s="400">
        <v>0</v>
      </c>
      <c r="C52" s="376">
        <v>4500</v>
      </c>
      <c r="D52" s="377">
        <v>0</v>
      </c>
      <c r="E52" s="378">
        <v>0</v>
      </c>
      <c r="F52" s="378">
        <v>0</v>
      </c>
    </row>
    <row r="53" spans="1:6" ht="15.75" customHeight="1" thickBot="1" x14ac:dyDescent="0.3">
      <c r="A53" s="366" t="s">
        <v>272</v>
      </c>
      <c r="B53" s="358">
        <f>B51+B52</f>
        <v>0</v>
      </c>
      <c r="C53" s="358">
        <f>C51+C52</f>
        <v>4500</v>
      </c>
      <c r="D53" s="359">
        <f>D51+D52</f>
        <v>0</v>
      </c>
      <c r="E53" s="359">
        <f>E51+E52</f>
        <v>0</v>
      </c>
      <c r="F53" s="359">
        <f>F51+F52</f>
        <v>0</v>
      </c>
    </row>
    <row r="54" spans="1:6" ht="15.75" customHeight="1" x14ac:dyDescent="0.25">
      <c r="A54" s="371" t="s">
        <v>280</v>
      </c>
      <c r="B54" s="361">
        <v>151153</v>
      </c>
      <c r="C54" s="361">
        <v>154257</v>
      </c>
      <c r="D54" s="362">
        <v>159000</v>
      </c>
      <c r="E54" s="362">
        <v>166950</v>
      </c>
      <c r="F54" s="362">
        <v>175298</v>
      </c>
    </row>
    <row r="55" spans="1:6" ht="15" customHeight="1" x14ac:dyDescent="0.25">
      <c r="A55" s="352" t="s">
        <v>281</v>
      </c>
      <c r="B55" s="396">
        <v>28984</v>
      </c>
      <c r="C55" s="396">
        <v>28984</v>
      </c>
      <c r="D55" s="354">
        <v>30056</v>
      </c>
      <c r="E55" s="382">
        <v>31559</v>
      </c>
      <c r="F55" s="382">
        <v>33137</v>
      </c>
    </row>
    <row r="56" spans="1:6" ht="14.25" customHeight="1" x14ac:dyDescent="0.25">
      <c r="A56" s="352" t="s">
        <v>282</v>
      </c>
      <c r="B56" s="401">
        <v>286726</v>
      </c>
      <c r="C56" s="401">
        <v>322112</v>
      </c>
      <c r="D56" s="402">
        <v>276000</v>
      </c>
      <c r="E56" s="402">
        <v>289800</v>
      </c>
      <c r="F56" s="402">
        <v>304290</v>
      </c>
    </row>
    <row r="57" spans="1:6" ht="15.75" customHeight="1" thickBot="1" x14ac:dyDescent="0.3">
      <c r="A57" s="383" t="s">
        <v>283</v>
      </c>
      <c r="B57" s="364">
        <v>9808</v>
      </c>
      <c r="C57" s="364">
        <v>9808</v>
      </c>
      <c r="D57" s="365">
        <v>10542</v>
      </c>
      <c r="E57" s="377">
        <v>11069</v>
      </c>
      <c r="F57" s="377">
        <v>11622</v>
      </c>
    </row>
    <row r="58" spans="1:6" ht="17.25" customHeight="1" thickBot="1" x14ac:dyDescent="0.3">
      <c r="A58" s="366" t="s">
        <v>273</v>
      </c>
      <c r="B58" s="358">
        <f>B54+B55+B56+B57</f>
        <v>476671</v>
      </c>
      <c r="C58" s="392">
        <f>SUM(C54:C57)</f>
        <v>515161</v>
      </c>
      <c r="D58" s="367">
        <f>D54+D55+D56+D57</f>
        <v>475598</v>
      </c>
      <c r="E58" s="403">
        <f>E54+E55+E56+E57</f>
        <v>499378</v>
      </c>
      <c r="F58" s="359">
        <f>F54+F55+F56+F57</f>
        <v>524347</v>
      </c>
    </row>
    <row r="59" spans="1:6" ht="17.25" customHeight="1" thickBot="1" x14ac:dyDescent="0.3">
      <c r="A59" s="385" t="s">
        <v>274</v>
      </c>
      <c r="B59" s="388">
        <v>63248</v>
      </c>
      <c r="C59" s="388">
        <v>63248</v>
      </c>
      <c r="D59" s="369">
        <v>10000</v>
      </c>
      <c r="E59" s="369">
        <v>10000</v>
      </c>
      <c r="F59" s="369">
        <v>10000</v>
      </c>
    </row>
    <row r="60" spans="1:6" ht="17.25" customHeight="1" thickBot="1" x14ac:dyDescent="0.3">
      <c r="A60" s="385" t="s">
        <v>275</v>
      </c>
      <c r="B60" s="388">
        <v>0</v>
      </c>
      <c r="C60" s="388">
        <v>0</v>
      </c>
      <c r="D60" s="369">
        <v>0</v>
      </c>
      <c r="E60" s="369">
        <v>0</v>
      </c>
      <c r="F60" s="369">
        <v>0</v>
      </c>
    </row>
    <row r="61" spans="1:6" ht="18" customHeight="1" thickBot="1" x14ac:dyDescent="0.3">
      <c r="A61" s="370" t="s">
        <v>276</v>
      </c>
      <c r="B61" s="387">
        <v>0</v>
      </c>
      <c r="C61" s="388">
        <v>0</v>
      </c>
      <c r="D61" s="389">
        <v>0</v>
      </c>
      <c r="E61" s="390">
        <v>0</v>
      </c>
      <c r="F61" s="390">
        <v>0</v>
      </c>
    </row>
    <row r="62" spans="1:6" ht="17.25" customHeight="1" thickBot="1" x14ac:dyDescent="0.3">
      <c r="A62" s="391" t="s">
        <v>156</v>
      </c>
      <c r="B62" s="358">
        <v>0</v>
      </c>
      <c r="C62" s="392">
        <v>0</v>
      </c>
      <c r="D62" s="367">
        <v>0</v>
      </c>
      <c r="E62" s="367">
        <v>0</v>
      </c>
      <c r="F62" s="367">
        <v>0</v>
      </c>
    </row>
    <row r="63" spans="1:6" ht="15.75" customHeight="1" x14ac:dyDescent="0.25">
      <c r="A63" s="339"/>
      <c r="B63" s="339"/>
      <c r="C63" s="394"/>
    </row>
    <row r="64" spans="1:6" ht="12" customHeight="1" x14ac:dyDescent="0.25">
      <c r="A64" s="339"/>
      <c r="B64" s="339"/>
      <c r="C64" s="339"/>
    </row>
    <row r="65" spans="1:7" ht="20.25" customHeight="1" x14ac:dyDescent="0.35">
      <c r="A65" s="336" t="s">
        <v>253</v>
      </c>
      <c r="B65" s="337"/>
      <c r="C65" s="337"/>
      <c r="D65" s="337"/>
      <c r="E65" s="337"/>
      <c r="F65" s="338" t="s">
        <v>305</v>
      </c>
    </row>
    <row r="66" spans="1:7" ht="18.75" customHeight="1" thickBot="1" x14ac:dyDescent="0.3">
      <c r="F66" s="395" t="s">
        <v>254</v>
      </c>
    </row>
    <row r="67" spans="1:7" ht="18.75" customHeight="1" thickBot="1" x14ac:dyDescent="0.3">
      <c r="B67" s="599" t="s">
        <v>284</v>
      </c>
      <c r="C67" s="600"/>
      <c r="D67" s="600"/>
      <c r="E67" s="600"/>
      <c r="F67" s="601"/>
    </row>
    <row r="68" spans="1:7" ht="21" customHeight="1" x14ac:dyDescent="0.25">
      <c r="A68" s="341" t="s">
        <v>239</v>
      </c>
      <c r="B68" s="342" t="s">
        <v>256</v>
      </c>
      <c r="C68" s="343" t="s">
        <v>257</v>
      </c>
      <c r="D68" s="344" t="s">
        <v>258</v>
      </c>
      <c r="E68" s="345" t="s">
        <v>259</v>
      </c>
      <c r="F68" s="344" t="s">
        <v>260</v>
      </c>
    </row>
    <row r="69" spans="1:7" ht="18" customHeight="1" thickBot="1" x14ac:dyDescent="0.3">
      <c r="A69" s="346"/>
      <c r="B69" s="347">
        <v>2023</v>
      </c>
      <c r="C69" s="348">
        <v>2023</v>
      </c>
      <c r="D69" s="349">
        <v>2024</v>
      </c>
      <c r="E69" s="350">
        <v>2025</v>
      </c>
      <c r="F69" s="351">
        <v>2026</v>
      </c>
    </row>
    <row r="70" spans="1:7" ht="16.5" customHeight="1" thickBot="1" x14ac:dyDescent="0.3">
      <c r="A70" s="366" t="s">
        <v>261</v>
      </c>
      <c r="B70" s="358">
        <f>SUM(B71:B75)</f>
        <v>157800</v>
      </c>
      <c r="C70" s="358">
        <f>SUM(C71:C75)</f>
        <v>157800</v>
      </c>
      <c r="D70" s="359">
        <f>SUM(D71:D75)</f>
        <v>164000</v>
      </c>
      <c r="E70" s="359">
        <f>SUM(E71:E75)</f>
        <v>164000</v>
      </c>
      <c r="F70" s="359">
        <f>SUM(F71:F75)</f>
        <v>164000</v>
      </c>
    </row>
    <row r="71" spans="1:7" ht="15.75" customHeight="1" x14ac:dyDescent="0.25">
      <c r="A71" s="482" t="s">
        <v>262</v>
      </c>
      <c r="B71" s="418">
        <v>40000</v>
      </c>
      <c r="C71" s="418">
        <v>40000</v>
      </c>
      <c r="D71" s="402">
        <v>60000</v>
      </c>
      <c r="E71" s="402">
        <v>60000</v>
      </c>
      <c r="F71" s="402">
        <v>60000</v>
      </c>
    </row>
    <row r="72" spans="1:7" ht="18" customHeight="1" x14ac:dyDescent="0.25">
      <c r="A72" s="352" t="s">
        <v>263</v>
      </c>
      <c r="B72" s="353">
        <v>43000</v>
      </c>
      <c r="C72" s="353">
        <v>43000</v>
      </c>
      <c r="D72" s="354">
        <v>36000</v>
      </c>
      <c r="E72" s="354">
        <v>36000</v>
      </c>
      <c r="F72" s="354">
        <v>36000</v>
      </c>
    </row>
    <row r="73" spans="1:7" ht="14.25" customHeight="1" x14ac:dyDescent="0.25">
      <c r="A73" s="352" t="s">
        <v>264</v>
      </c>
      <c r="B73" s="353">
        <v>14800</v>
      </c>
      <c r="C73" s="353">
        <v>14800</v>
      </c>
      <c r="D73" s="354">
        <v>8000</v>
      </c>
      <c r="E73" s="354">
        <v>8000</v>
      </c>
      <c r="F73" s="354">
        <v>8000</v>
      </c>
    </row>
    <row r="74" spans="1:7" ht="16.5" customHeight="1" x14ac:dyDescent="0.25">
      <c r="A74" s="483" t="s">
        <v>265</v>
      </c>
      <c r="B74" s="353">
        <v>60000</v>
      </c>
      <c r="C74" s="353">
        <v>60000</v>
      </c>
      <c r="D74" s="354">
        <v>60000</v>
      </c>
      <c r="E74" s="354">
        <v>60000</v>
      </c>
      <c r="F74" s="354">
        <v>60000</v>
      </c>
    </row>
    <row r="75" spans="1:7" ht="15" customHeight="1" thickBot="1" x14ac:dyDescent="0.3">
      <c r="A75" s="484" t="s">
        <v>266</v>
      </c>
      <c r="B75" s="355">
        <v>0</v>
      </c>
      <c r="C75" s="355">
        <v>0</v>
      </c>
      <c r="D75" s="356">
        <v>0</v>
      </c>
      <c r="E75" s="356">
        <v>0</v>
      </c>
      <c r="F75" s="356">
        <v>0</v>
      </c>
    </row>
    <row r="76" spans="1:7" ht="15" customHeight="1" thickBot="1" x14ac:dyDescent="0.3">
      <c r="A76" s="357" t="s">
        <v>267</v>
      </c>
      <c r="B76" s="358">
        <f>B79+B84+B89+B92+B80+B90+B81+B91</f>
        <v>1669225</v>
      </c>
      <c r="C76" s="358">
        <f>C79+C84+C89+C92+C80+C90+C81+C91</f>
        <v>1957660</v>
      </c>
      <c r="D76" s="359">
        <f t="shared" ref="D76:F76" si="1">D79+D84+D89+D92+D80+D90+D81+D91</f>
        <v>1863196</v>
      </c>
      <c r="E76" s="359">
        <f t="shared" si="1"/>
        <v>1886712</v>
      </c>
      <c r="F76" s="359">
        <f t="shared" si="1"/>
        <v>1911406</v>
      </c>
    </row>
    <row r="77" spans="1:7" ht="15" customHeight="1" x14ac:dyDescent="0.25">
      <c r="A77" s="360" t="s">
        <v>278</v>
      </c>
      <c r="B77" s="399">
        <v>1020948</v>
      </c>
      <c r="C77" s="399">
        <v>1118172</v>
      </c>
      <c r="D77" s="362">
        <v>1118172</v>
      </c>
      <c r="E77" s="362">
        <v>1118172</v>
      </c>
      <c r="F77" s="362">
        <v>1118172</v>
      </c>
    </row>
    <row r="78" spans="1:7" ht="17.25" customHeight="1" thickBot="1" x14ac:dyDescent="0.3">
      <c r="A78" s="363" t="s">
        <v>279</v>
      </c>
      <c r="B78" s="376">
        <v>130777</v>
      </c>
      <c r="C78" s="376">
        <v>199093</v>
      </c>
      <c r="D78" s="365">
        <v>214687</v>
      </c>
      <c r="E78" s="365">
        <v>214687</v>
      </c>
      <c r="F78" s="365">
        <v>214687</v>
      </c>
    </row>
    <row r="79" spans="1:7" ht="16.5" customHeight="1" thickBot="1" x14ac:dyDescent="0.3">
      <c r="A79" s="366" t="s">
        <v>268</v>
      </c>
      <c r="B79" s="358">
        <f>SUM(B77:B78)</f>
        <v>1151725</v>
      </c>
      <c r="C79" s="392">
        <f>SUM(C77:C78)</f>
        <v>1317265</v>
      </c>
      <c r="D79" s="367">
        <f>SUM(D77:D78)</f>
        <v>1332859</v>
      </c>
      <c r="E79" s="367">
        <f>SUM(E77:E78)</f>
        <v>1332859</v>
      </c>
      <c r="F79" s="359">
        <f>SUM(F77:F78)</f>
        <v>1332859</v>
      </c>
      <c r="G79" s="478"/>
    </row>
    <row r="80" spans="1:7" ht="16.5" customHeight="1" thickBot="1" x14ac:dyDescent="0.3">
      <c r="A80" s="357" t="s">
        <v>269</v>
      </c>
      <c r="B80" s="392">
        <v>0</v>
      </c>
      <c r="C80" s="392">
        <v>111365</v>
      </c>
      <c r="D80" s="367">
        <v>0</v>
      </c>
      <c r="E80" s="367">
        <v>0</v>
      </c>
      <c r="F80" s="359">
        <v>0</v>
      </c>
      <c r="G80" s="479"/>
    </row>
    <row r="81" spans="1:7" ht="15.75" customHeight="1" thickBot="1" x14ac:dyDescent="0.3">
      <c r="A81" s="370" t="s">
        <v>238</v>
      </c>
      <c r="B81" s="368">
        <v>0</v>
      </c>
      <c r="C81" s="368">
        <v>0</v>
      </c>
      <c r="D81" s="369">
        <v>0</v>
      </c>
      <c r="E81" s="369">
        <v>0</v>
      </c>
      <c r="F81" s="359">
        <v>0</v>
      </c>
      <c r="G81" s="478"/>
    </row>
    <row r="82" spans="1:7" ht="15.75" customHeight="1" x14ac:dyDescent="0.25">
      <c r="A82" s="371" t="s">
        <v>270</v>
      </c>
      <c r="B82" s="399">
        <v>0</v>
      </c>
      <c r="C82" s="399">
        <v>0</v>
      </c>
      <c r="D82" s="373">
        <v>0</v>
      </c>
      <c r="E82" s="374">
        <v>0</v>
      </c>
      <c r="F82" s="374">
        <v>0</v>
      </c>
    </row>
    <row r="83" spans="1:7" ht="15" customHeight="1" thickBot="1" x14ac:dyDescent="0.3">
      <c r="A83" s="375" t="s">
        <v>271</v>
      </c>
      <c r="B83" s="400">
        <v>0</v>
      </c>
      <c r="C83" s="400">
        <v>6980</v>
      </c>
      <c r="D83" s="377">
        <v>0</v>
      </c>
      <c r="E83" s="378">
        <v>0</v>
      </c>
      <c r="F83" s="378">
        <v>0</v>
      </c>
    </row>
    <row r="84" spans="1:7" ht="17.25" customHeight="1" thickBot="1" x14ac:dyDescent="0.3">
      <c r="A84" s="366" t="s">
        <v>272</v>
      </c>
      <c r="B84" s="358">
        <f>B82+B83</f>
        <v>0</v>
      </c>
      <c r="C84" s="358">
        <f>C82+C83</f>
        <v>6980</v>
      </c>
      <c r="D84" s="359">
        <f>D82+D83</f>
        <v>0</v>
      </c>
      <c r="E84" s="359">
        <f>E82+E83</f>
        <v>0</v>
      </c>
      <c r="F84" s="359">
        <f>F82+F83</f>
        <v>0</v>
      </c>
    </row>
    <row r="85" spans="1:7" ht="16.5" customHeight="1" x14ac:dyDescent="0.25">
      <c r="A85" s="371" t="s">
        <v>280</v>
      </c>
      <c r="B85" s="399">
        <v>166560</v>
      </c>
      <c r="C85" s="399">
        <v>166560</v>
      </c>
      <c r="D85" s="362">
        <v>168000</v>
      </c>
      <c r="E85" s="362">
        <v>176400</v>
      </c>
      <c r="F85" s="362">
        <v>185220</v>
      </c>
    </row>
    <row r="86" spans="1:7" ht="14.25" customHeight="1" x14ac:dyDescent="0.25">
      <c r="A86" s="352" t="s">
        <v>281</v>
      </c>
      <c r="B86" s="353">
        <v>42477</v>
      </c>
      <c r="C86" s="353">
        <v>42477</v>
      </c>
      <c r="D86" s="354">
        <v>44049</v>
      </c>
      <c r="E86" s="382">
        <v>46251</v>
      </c>
      <c r="F86" s="382">
        <v>48564</v>
      </c>
    </row>
    <row r="87" spans="1:7" ht="14.25" customHeight="1" x14ac:dyDescent="0.25">
      <c r="A87" s="352" t="s">
        <v>282</v>
      </c>
      <c r="B87" s="353">
        <v>234239</v>
      </c>
      <c r="C87" s="353">
        <v>238789</v>
      </c>
      <c r="D87" s="354">
        <v>243000</v>
      </c>
      <c r="E87" s="354">
        <v>255150</v>
      </c>
      <c r="F87" s="354">
        <v>267908</v>
      </c>
    </row>
    <row r="88" spans="1:7" ht="15.75" customHeight="1" thickBot="1" x14ac:dyDescent="0.3">
      <c r="A88" s="383" t="s">
        <v>283</v>
      </c>
      <c r="B88" s="400">
        <v>14224</v>
      </c>
      <c r="C88" s="400">
        <v>14224</v>
      </c>
      <c r="D88" s="365">
        <v>15288</v>
      </c>
      <c r="E88" s="377">
        <v>16052</v>
      </c>
      <c r="F88" s="377">
        <v>16855</v>
      </c>
    </row>
    <row r="89" spans="1:7" ht="15.75" customHeight="1" thickBot="1" x14ac:dyDescent="0.3">
      <c r="A89" s="366" t="s">
        <v>273</v>
      </c>
      <c r="B89" s="358">
        <f>B85+B86+B87+B88</f>
        <v>457500</v>
      </c>
      <c r="C89" s="358">
        <f>C85+C86+C87+C88</f>
        <v>462050</v>
      </c>
      <c r="D89" s="359">
        <f>D85+D86+D87+D88</f>
        <v>470337</v>
      </c>
      <c r="E89" s="359">
        <f>E85+E86+E87+E88</f>
        <v>493853</v>
      </c>
      <c r="F89" s="359">
        <f>F85+F86+F87+F88</f>
        <v>518547</v>
      </c>
    </row>
    <row r="90" spans="1:7" ht="15.75" customHeight="1" thickBot="1" x14ac:dyDescent="0.3">
      <c r="A90" s="385" t="s">
        <v>274</v>
      </c>
      <c r="B90" s="368">
        <v>60000</v>
      </c>
      <c r="C90" s="368">
        <v>60000</v>
      </c>
      <c r="D90" s="369">
        <v>60000</v>
      </c>
      <c r="E90" s="369">
        <v>60000</v>
      </c>
      <c r="F90" s="369">
        <v>60000</v>
      </c>
    </row>
    <row r="91" spans="1:7" ht="14.25" customHeight="1" thickBot="1" x14ac:dyDescent="0.3">
      <c r="A91" s="385" t="s">
        <v>275</v>
      </c>
      <c r="B91" s="368">
        <v>0</v>
      </c>
      <c r="C91" s="368">
        <v>0</v>
      </c>
      <c r="D91" s="369">
        <v>0</v>
      </c>
      <c r="E91" s="369">
        <v>0</v>
      </c>
      <c r="F91" s="369">
        <v>0</v>
      </c>
    </row>
    <row r="92" spans="1:7" ht="12.75" customHeight="1" thickBot="1" x14ac:dyDescent="0.3">
      <c r="A92" s="370" t="s">
        <v>276</v>
      </c>
      <c r="B92" s="387">
        <v>0</v>
      </c>
      <c r="C92" s="388">
        <v>0</v>
      </c>
      <c r="D92" s="389">
        <v>0</v>
      </c>
      <c r="E92" s="390">
        <v>0</v>
      </c>
      <c r="F92" s="390">
        <v>0</v>
      </c>
    </row>
    <row r="93" spans="1:7" ht="15" customHeight="1" thickBot="1" x14ac:dyDescent="0.3">
      <c r="A93" s="391" t="s">
        <v>156</v>
      </c>
      <c r="B93" s="358">
        <v>0</v>
      </c>
      <c r="C93" s="392">
        <v>10000</v>
      </c>
      <c r="D93" s="367">
        <v>0</v>
      </c>
      <c r="E93" s="367">
        <v>0</v>
      </c>
      <c r="F93" s="367">
        <v>0</v>
      </c>
    </row>
    <row r="94" spans="1:7" ht="15" customHeight="1" x14ac:dyDescent="0.25">
      <c r="A94" s="394"/>
      <c r="B94" s="339"/>
      <c r="C94" s="339"/>
    </row>
    <row r="95" spans="1:7" ht="12" customHeight="1" x14ac:dyDescent="0.25">
      <c r="A95" s="335" t="s">
        <v>285</v>
      </c>
    </row>
    <row r="96" spans="1:7" ht="19.5" customHeight="1" x14ac:dyDescent="0.35">
      <c r="A96" s="336" t="s">
        <v>253</v>
      </c>
      <c r="B96" s="337"/>
      <c r="C96" s="337"/>
      <c r="D96" s="337"/>
      <c r="E96" s="337"/>
      <c r="F96" s="338" t="s">
        <v>306</v>
      </c>
    </row>
    <row r="97" spans="1:6" ht="15" customHeight="1" thickBot="1" x14ac:dyDescent="0.3">
      <c r="F97" s="395" t="s">
        <v>254</v>
      </c>
    </row>
    <row r="98" spans="1:6" ht="18.75" customHeight="1" thickBot="1" x14ac:dyDescent="0.3">
      <c r="B98" s="599" t="s">
        <v>85</v>
      </c>
      <c r="C98" s="600"/>
      <c r="D98" s="600"/>
      <c r="E98" s="600"/>
      <c r="F98" s="601"/>
    </row>
    <row r="99" spans="1:6" ht="19.5" customHeight="1" x14ac:dyDescent="0.25">
      <c r="A99" s="341" t="s">
        <v>239</v>
      </c>
      <c r="B99" s="342" t="s">
        <v>256</v>
      </c>
      <c r="C99" s="343" t="s">
        <v>257</v>
      </c>
      <c r="D99" s="344" t="s">
        <v>258</v>
      </c>
      <c r="E99" s="345" t="s">
        <v>259</v>
      </c>
      <c r="F99" s="344" t="s">
        <v>260</v>
      </c>
    </row>
    <row r="100" spans="1:6" ht="17.25" customHeight="1" thickBot="1" x14ac:dyDescent="0.3">
      <c r="A100" s="346"/>
      <c r="B100" s="347">
        <v>2023</v>
      </c>
      <c r="C100" s="348">
        <v>2023</v>
      </c>
      <c r="D100" s="349">
        <v>2024</v>
      </c>
      <c r="E100" s="350">
        <v>2025</v>
      </c>
      <c r="F100" s="351">
        <v>2026</v>
      </c>
    </row>
    <row r="101" spans="1:6" ht="16.5" customHeight="1" thickBot="1" x14ac:dyDescent="0.3">
      <c r="A101" s="366" t="s">
        <v>261</v>
      </c>
      <c r="B101" s="358">
        <f>SUM(B102:B106)</f>
        <v>175135</v>
      </c>
      <c r="C101" s="358">
        <f>SUM(C102:C106)</f>
        <v>175674</v>
      </c>
      <c r="D101" s="359">
        <f>SUM(D102:D106)</f>
        <v>140701</v>
      </c>
      <c r="E101" s="359">
        <f>SUM(E102:E106)</f>
        <v>140701</v>
      </c>
      <c r="F101" s="359">
        <f>SUM(F102:F106)</f>
        <v>140701</v>
      </c>
    </row>
    <row r="102" spans="1:6" ht="17.25" customHeight="1" x14ac:dyDescent="0.25">
      <c r="A102" s="482" t="s">
        <v>262</v>
      </c>
      <c r="B102" s="418">
        <v>37400</v>
      </c>
      <c r="C102" s="418">
        <v>37400</v>
      </c>
      <c r="D102" s="402">
        <v>68500</v>
      </c>
      <c r="E102" s="402">
        <v>68500</v>
      </c>
      <c r="F102" s="402">
        <v>68500</v>
      </c>
    </row>
    <row r="103" spans="1:6" ht="15" customHeight="1" x14ac:dyDescent="0.25">
      <c r="A103" s="352" t="s">
        <v>263</v>
      </c>
      <c r="B103" s="353">
        <v>40700</v>
      </c>
      <c r="C103" s="353">
        <v>40700</v>
      </c>
      <c r="D103" s="354">
        <v>39610</v>
      </c>
      <c r="E103" s="354">
        <v>39610</v>
      </c>
      <c r="F103" s="354">
        <v>39610</v>
      </c>
    </row>
    <row r="104" spans="1:6" ht="16.5" customHeight="1" x14ac:dyDescent="0.25">
      <c r="A104" s="352" t="s">
        <v>264</v>
      </c>
      <c r="B104" s="353">
        <v>4468</v>
      </c>
      <c r="C104" s="353">
        <v>4468</v>
      </c>
      <c r="D104" s="354">
        <v>4943</v>
      </c>
      <c r="E104" s="354">
        <v>4943</v>
      </c>
      <c r="F104" s="354">
        <v>4943</v>
      </c>
    </row>
    <row r="105" spans="1:6" ht="13.5" customHeight="1" x14ac:dyDescent="0.25">
      <c r="A105" s="483" t="s">
        <v>265</v>
      </c>
      <c r="B105" s="353">
        <v>92565</v>
      </c>
      <c r="C105" s="353">
        <v>92565</v>
      </c>
      <c r="D105" s="354">
        <v>27648</v>
      </c>
      <c r="E105" s="354">
        <v>27648</v>
      </c>
      <c r="F105" s="354">
        <v>27648</v>
      </c>
    </row>
    <row r="106" spans="1:6" ht="14.25" customHeight="1" thickBot="1" x14ac:dyDescent="0.3">
      <c r="A106" s="484" t="s">
        <v>266</v>
      </c>
      <c r="B106" s="400">
        <v>2</v>
      </c>
      <c r="C106" s="400">
        <v>541</v>
      </c>
      <c r="D106" s="365">
        <v>0</v>
      </c>
      <c r="E106" s="365">
        <v>0</v>
      </c>
      <c r="F106" s="365">
        <v>0</v>
      </c>
    </row>
    <row r="107" spans="1:6" ht="15" customHeight="1" thickBot="1" x14ac:dyDescent="0.3">
      <c r="A107" s="357" t="s">
        <v>267</v>
      </c>
      <c r="B107" s="358">
        <f t="shared" ref="B107:F107" si="2">B110+B115+B120+B123+B111+B121+B112+B122</f>
        <v>1420823</v>
      </c>
      <c r="C107" s="358">
        <f t="shared" si="2"/>
        <v>1690021</v>
      </c>
      <c r="D107" s="359">
        <f t="shared" si="2"/>
        <v>1572584</v>
      </c>
      <c r="E107" s="359">
        <f t="shared" si="2"/>
        <v>1592178</v>
      </c>
      <c r="F107" s="359">
        <f t="shared" si="2"/>
        <v>1612752</v>
      </c>
    </row>
    <row r="108" spans="1:6" ht="15.75" customHeight="1" x14ac:dyDescent="0.25">
      <c r="A108" s="360" t="s">
        <v>278</v>
      </c>
      <c r="B108" s="399">
        <v>838147</v>
      </c>
      <c r="C108" s="399">
        <v>969526</v>
      </c>
      <c r="D108" s="362">
        <v>969526</v>
      </c>
      <c r="E108" s="362">
        <v>969526</v>
      </c>
      <c r="F108" s="362">
        <v>969526</v>
      </c>
    </row>
    <row r="109" spans="1:6" ht="16.5" customHeight="1" thickBot="1" x14ac:dyDescent="0.3">
      <c r="A109" s="404" t="s">
        <v>279</v>
      </c>
      <c r="B109" s="405">
        <v>121738</v>
      </c>
      <c r="C109" s="405">
        <v>172033</v>
      </c>
      <c r="D109" s="406">
        <v>183533</v>
      </c>
      <c r="E109" s="406">
        <v>183533</v>
      </c>
      <c r="F109" s="406">
        <v>183533</v>
      </c>
    </row>
    <row r="110" spans="1:6" ht="15.75" customHeight="1" thickBot="1" x14ac:dyDescent="0.3">
      <c r="A110" s="366" t="s">
        <v>268</v>
      </c>
      <c r="B110" s="407">
        <f>SUM(B108:B109)</f>
        <v>959885</v>
      </c>
      <c r="C110" s="408">
        <f>SUM(C108:C109)</f>
        <v>1141559</v>
      </c>
      <c r="D110" s="409">
        <f>SUM(D108:D109)</f>
        <v>1153059</v>
      </c>
      <c r="E110" s="409">
        <f>SUM(E108:E109)</f>
        <v>1153059</v>
      </c>
      <c r="F110" s="409">
        <f>SUM(F108:F109)</f>
        <v>1153059</v>
      </c>
    </row>
    <row r="111" spans="1:6" ht="15.75" customHeight="1" thickBot="1" x14ac:dyDescent="0.3">
      <c r="A111" s="357" t="s">
        <v>269</v>
      </c>
      <c r="B111" s="358">
        <v>0</v>
      </c>
      <c r="C111" s="358">
        <v>71763</v>
      </c>
      <c r="D111" s="367">
        <v>0</v>
      </c>
      <c r="E111" s="367">
        <v>0</v>
      </c>
      <c r="F111" s="367">
        <v>0</v>
      </c>
    </row>
    <row r="112" spans="1:6" ht="14.25" customHeight="1" thickBot="1" x14ac:dyDescent="0.3">
      <c r="A112" s="370" t="s">
        <v>238</v>
      </c>
      <c r="B112" s="386">
        <v>0</v>
      </c>
      <c r="C112" s="368">
        <v>539</v>
      </c>
      <c r="D112" s="369">
        <v>0</v>
      </c>
      <c r="E112" s="369">
        <v>0</v>
      </c>
      <c r="F112" s="369">
        <v>0</v>
      </c>
    </row>
    <row r="113" spans="1:7" ht="15.75" customHeight="1" x14ac:dyDescent="0.25">
      <c r="A113" s="371" t="s">
        <v>270</v>
      </c>
      <c r="B113" s="399">
        <v>0</v>
      </c>
      <c r="C113" s="399">
        <v>0</v>
      </c>
      <c r="D113" s="373">
        <v>0</v>
      </c>
      <c r="E113" s="374">
        <v>0</v>
      </c>
      <c r="F113" s="374">
        <v>0</v>
      </c>
      <c r="G113" s="339"/>
    </row>
    <row r="114" spans="1:7" ht="16.5" customHeight="1" thickBot="1" x14ac:dyDescent="0.3">
      <c r="A114" s="375" t="s">
        <v>271</v>
      </c>
      <c r="B114" s="405">
        <v>0</v>
      </c>
      <c r="C114" s="405">
        <v>1000</v>
      </c>
      <c r="D114" s="410">
        <v>0</v>
      </c>
      <c r="E114" s="411">
        <v>0</v>
      </c>
      <c r="F114" s="378">
        <v>0</v>
      </c>
    </row>
    <row r="115" spans="1:7" ht="18" customHeight="1" thickBot="1" x14ac:dyDescent="0.3">
      <c r="A115" s="366" t="s">
        <v>272</v>
      </c>
      <c r="B115" s="358">
        <f>B113+B114</f>
        <v>0</v>
      </c>
      <c r="C115" s="358">
        <f>C113+C114</f>
        <v>1000</v>
      </c>
      <c r="D115" s="359">
        <f>D113+D114</f>
        <v>0</v>
      </c>
      <c r="E115" s="359">
        <f>E113+E114</f>
        <v>0</v>
      </c>
      <c r="F115" s="359">
        <f>F113+F114</f>
        <v>0</v>
      </c>
    </row>
    <row r="116" spans="1:7" ht="18" customHeight="1" x14ac:dyDescent="0.25">
      <c r="A116" s="371" t="s">
        <v>280</v>
      </c>
      <c r="B116" s="399">
        <v>128816</v>
      </c>
      <c r="C116" s="399">
        <v>129558</v>
      </c>
      <c r="D116" s="362">
        <v>142000</v>
      </c>
      <c r="E116" s="362">
        <v>149100</v>
      </c>
      <c r="F116" s="362">
        <v>156555</v>
      </c>
    </row>
    <row r="117" spans="1:7" ht="17.25" customHeight="1" x14ac:dyDescent="0.25">
      <c r="A117" s="352" t="s">
        <v>281</v>
      </c>
      <c r="B117" s="353">
        <v>32343</v>
      </c>
      <c r="C117" s="353">
        <v>32343</v>
      </c>
      <c r="D117" s="354">
        <v>33540</v>
      </c>
      <c r="E117" s="382">
        <v>35217</v>
      </c>
      <c r="F117" s="382">
        <v>36978</v>
      </c>
    </row>
    <row r="118" spans="1:7" ht="16.5" customHeight="1" x14ac:dyDescent="0.25">
      <c r="A118" s="352" t="s">
        <v>282</v>
      </c>
      <c r="B118" s="353">
        <v>197596</v>
      </c>
      <c r="C118" s="353">
        <v>211076</v>
      </c>
      <c r="D118" s="354">
        <v>206000</v>
      </c>
      <c r="E118" s="354">
        <v>216300</v>
      </c>
      <c r="F118" s="354">
        <v>227115</v>
      </c>
    </row>
    <row r="119" spans="1:7" ht="15.75" customHeight="1" thickBot="1" x14ac:dyDescent="0.3">
      <c r="A119" s="383" t="s">
        <v>283</v>
      </c>
      <c r="B119" s="405">
        <v>9618</v>
      </c>
      <c r="C119" s="405">
        <v>9618</v>
      </c>
      <c r="D119" s="406">
        <v>10337</v>
      </c>
      <c r="E119" s="377">
        <v>10854</v>
      </c>
      <c r="F119" s="377">
        <v>11397</v>
      </c>
    </row>
    <row r="120" spans="1:7" ht="14.25" customHeight="1" thickBot="1" x14ac:dyDescent="0.3">
      <c r="A120" s="366" t="s">
        <v>273</v>
      </c>
      <c r="B120" s="412">
        <f>B116+B117+B118+B119</f>
        <v>368373</v>
      </c>
      <c r="C120" s="412">
        <f>C116+C117+C118+C119</f>
        <v>382595</v>
      </c>
      <c r="D120" s="413">
        <f>D116+D117+D118+D119</f>
        <v>391877</v>
      </c>
      <c r="E120" s="413">
        <f>E116+E117+E118+E119</f>
        <v>411471</v>
      </c>
      <c r="F120" s="413">
        <f>F116+F117+F118+F119</f>
        <v>432045</v>
      </c>
    </row>
    <row r="121" spans="1:7" ht="16.5" customHeight="1" thickBot="1" x14ac:dyDescent="0.3">
      <c r="A121" s="385" t="s">
        <v>274</v>
      </c>
      <c r="B121" s="414">
        <v>92565</v>
      </c>
      <c r="C121" s="414">
        <v>92565</v>
      </c>
      <c r="D121" s="415">
        <v>27648</v>
      </c>
      <c r="E121" s="415">
        <v>27648</v>
      </c>
      <c r="F121" s="415">
        <v>27648</v>
      </c>
    </row>
    <row r="122" spans="1:7" ht="16.5" customHeight="1" thickBot="1" x14ac:dyDescent="0.3">
      <c r="A122" s="385" t="s">
        <v>275</v>
      </c>
      <c r="B122" s="414">
        <v>0</v>
      </c>
      <c r="C122" s="414">
        <v>0</v>
      </c>
      <c r="D122" s="415">
        <v>0</v>
      </c>
      <c r="E122" s="415">
        <v>0</v>
      </c>
      <c r="F122" s="415">
        <v>0</v>
      </c>
    </row>
    <row r="123" spans="1:7" ht="15.75" customHeight="1" thickBot="1" x14ac:dyDescent="0.3">
      <c r="A123" s="370" t="s">
        <v>276</v>
      </c>
      <c r="B123" s="387">
        <v>0</v>
      </c>
      <c r="C123" s="388">
        <v>0</v>
      </c>
      <c r="D123" s="389">
        <v>0</v>
      </c>
      <c r="E123" s="389">
        <v>0</v>
      </c>
      <c r="F123" s="389">
        <v>0</v>
      </c>
    </row>
    <row r="124" spans="1:7" ht="15.75" customHeight="1" thickBot="1" x14ac:dyDescent="0.3">
      <c r="A124" s="391" t="s">
        <v>156</v>
      </c>
      <c r="B124" s="358">
        <v>0</v>
      </c>
      <c r="C124" s="392">
        <v>0</v>
      </c>
      <c r="D124" s="367">
        <v>0</v>
      </c>
      <c r="E124" s="367">
        <v>0</v>
      </c>
      <c r="F124" s="379">
        <v>0</v>
      </c>
    </row>
    <row r="125" spans="1:7" ht="14.25" customHeight="1" x14ac:dyDescent="0.25">
      <c r="A125" s="394"/>
      <c r="B125" s="339"/>
      <c r="C125" s="339"/>
      <c r="D125" s="339"/>
      <c r="E125" s="339"/>
    </row>
    <row r="126" spans="1:7" ht="11.25" customHeight="1" x14ac:dyDescent="0.25"/>
    <row r="127" spans="1:7" ht="21" customHeight="1" x14ac:dyDescent="0.35">
      <c r="A127" s="336" t="s">
        <v>253</v>
      </c>
      <c r="B127" s="337"/>
      <c r="C127" s="337"/>
      <c r="D127" s="337"/>
      <c r="E127" s="337"/>
      <c r="F127" s="338" t="s">
        <v>307</v>
      </c>
    </row>
    <row r="128" spans="1:7" ht="15" customHeight="1" thickBot="1" x14ac:dyDescent="0.3">
      <c r="F128" s="395" t="s">
        <v>254</v>
      </c>
    </row>
    <row r="129" spans="1:6" ht="19.5" customHeight="1" thickBot="1" x14ac:dyDescent="0.3">
      <c r="B129" s="599" t="s">
        <v>286</v>
      </c>
      <c r="C129" s="600"/>
      <c r="D129" s="600"/>
      <c r="E129" s="600"/>
      <c r="F129" s="601"/>
    </row>
    <row r="130" spans="1:6" ht="21" customHeight="1" x14ac:dyDescent="0.25">
      <c r="A130" s="341" t="s">
        <v>239</v>
      </c>
      <c r="B130" s="342" t="s">
        <v>256</v>
      </c>
      <c r="C130" s="343" t="s">
        <v>257</v>
      </c>
      <c r="D130" s="344" t="s">
        <v>258</v>
      </c>
      <c r="E130" s="345" t="s">
        <v>259</v>
      </c>
      <c r="F130" s="344" t="s">
        <v>260</v>
      </c>
    </row>
    <row r="131" spans="1:6" ht="17.25" customHeight="1" thickBot="1" x14ac:dyDescent="0.3">
      <c r="A131" s="346"/>
      <c r="B131" s="347">
        <v>2023</v>
      </c>
      <c r="C131" s="348">
        <v>2023</v>
      </c>
      <c r="D131" s="349">
        <v>2024</v>
      </c>
      <c r="E131" s="350">
        <v>2025</v>
      </c>
      <c r="F131" s="351">
        <v>2026</v>
      </c>
    </row>
    <row r="132" spans="1:6" ht="17.25" customHeight="1" thickBot="1" x14ac:dyDescent="0.3">
      <c r="A132" s="366" t="s">
        <v>261</v>
      </c>
      <c r="B132" s="358">
        <f>SUM(B133:B137)</f>
        <v>174226</v>
      </c>
      <c r="C132" s="358">
        <f>SUM(C133:C137)</f>
        <v>174926</v>
      </c>
      <c r="D132" s="359">
        <f>SUM(D133:D137)</f>
        <v>150546</v>
      </c>
      <c r="E132" s="359">
        <f>SUM(E133:E137)</f>
        <v>150546</v>
      </c>
      <c r="F132" s="359">
        <f>SUM(F133:F137)</f>
        <v>150546</v>
      </c>
    </row>
    <row r="133" spans="1:6" ht="15" customHeight="1" x14ac:dyDescent="0.25">
      <c r="A133" s="482" t="s">
        <v>262</v>
      </c>
      <c r="B133" s="418">
        <v>43690</v>
      </c>
      <c r="C133" s="418">
        <v>43690</v>
      </c>
      <c r="D133" s="402">
        <v>85750</v>
      </c>
      <c r="E133" s="402">
        <v>85750</v>
      </c>
      <c r="F133" s="402">
        <v>85750</v>
      </c>
    </row>
    <row r="134" spans="1:6" ht="15" customHeight="1" x14ac:dyDescent="0.25">
      <c r="A134" s="352" t="s">
        <v>263</v>
      </c>
      <c r="B134" s="353">
        <v>36300</v>
      </c>
      <c r="C134" s="353">
        <v>36300</v>
      </c>
      <c r="D134" s="354">
        <v>39000</v>
      </c>
      <c r="E134" s="354">
        <v>39000</v>
      </c>
      <c r="F134" s="354">
        <v>39000</v>
      </c>
    </row>
    <row r="135" spans="1:6" ht="15" customHeight="1" x14ac:dyDescent="0.25">
      <c r="A135" s="352" t="s">
        <v>264</v>
      </c>
      <c r="B135" s="353">
        <v>6636</v>
      </c>
      <c r="C135" s="353">
        <v>6636</v>
      </c>
      <c r="D135" s="354">
        <v>7753</v>
      </c>
      <c r="E135" s="354">
        <v>7753</v>
      </c>
      <c r="F135" s="354">
        <v>7753</v>
      </c>
    </row>
    <row r="136" spans="1:6" ht="15.75" customHeight="1" x14ac:dyDescent="0.25">
      <c r="A136" s="483" t="s">
        <v>265</v>
      </c>
      <c r="B136" s="353">
        <v>87600</v>
      </c>
      <c r="C136" s="353">
        <v>87600</v>
      </c>
      <c r="D136" s="354">
        <v>18043</v>
      </c>
      <c r="E136" s="354">
        <v>18043</v>
      </c>
      <c r="F136" s="354">
        <v>18043</v>
      </c>
    </row>
    <row r="137" spans="1:6" ht="14.25" customHeight="1" thickBot="1" x14ac:dyDescent="0.3">
      <c r="A137" s="484" t="s">
        <v>266</v>
      </c>
      <c r="B137" s="400">
        <v>0</v>
      </c>
      <c r="C137" s="400">
        <v>700</v>
      </c>
      <c r="D137" s="365"/>
      <c r="E137" s="365">
        <v>0</v>
      </c>
      <c r="F137" s="365">
        <v>0</v>
      </c>
    </row>
    <row r="138" spans="1:6" ht="15" customHeight="1" thickBot="1" x14ac:dyDescent="0.3">
      <c r="A138" s="417" t="s">
        <v>267</v>
      </c>
      <c r="B138" s="358">
        <f t="shared" ref="B138:F138" si="3">B141+B146+B151+B154+B142+B152+B143+B153</f>
        <v>1317099</v>
      </c>
      <c r="C138" s="358">
        <f t="shared" si="3"/>
        <v>1659644</v>
      </c>
      <c r="D138" s="359">
        <f t="shared" si="3"/>
        <v>1582490</v>
      </c>
      <c r="E138" s="359">
        <f t="shared" si="3"/>
        <v>1606530</v>
      </c>
      <c r="F138" s="359">
        <f t="shared" si="3"/>
        <v>1631773</v>
      </c>
    </row>
    <row r="139" spans="1:6" ht="15.75" customHeight="1" x14ac:dyDescent="0.25">
      <c r="A139" s="360" t="s">
        <v>278</v>
      </c>
      <c r="B139" s="418">
        <v>747248</v>
      </c>
      <c r="C139" s="418">
        <v>927284</v>
      </c>
      <c r="D139" s="402">
        <v>927605</v>
      </c>
      <c r="E139" s="402">
        <v>927605</v>
      </c>
      <c r="F139" s="402">
        <v>927605</v>
      </c>
    </row>
    <row r="140" spans="1:6" ht="15" customHeight="1" thickBot="1" x14ac:dyDescent="0.3">
      <c r="A140" s="363" t="s">
        <v>279</v>
      </c>
      <c r="B140" s="405">
        <v>113543</v>
      </c>
      <c r="C140" s="405">
        <v>156038</v>
      </c>
      <c r="D140" s="406">
        <v>156038</v>
      </c>
      <c r="E140" s="406">
        <v>156038</v>
      </c>
      <c r="F140" s="406">
        <v>156038</v>
      </c>
    </row>
    <row r="141" spans="1:6" ht="16.5" customHeight="1" thickBot="1" x14ac:dyDescent="0.3">
      <c r="A141" s="366" t="s">
        <v>268</v>
      </c>
      <c r="B141" s="358">
        <f>SUM(B139:B140)</f>
        <v>860791</v>
      </c>
      <c r="C141" s="392">
        <f>SUM(C139:C140)</f>
        <v>1083322</v>
      </c>
      <c r="D141" s="367">
        <f>SUM(D139:D140)</f>
        <v>1083643</v>
      </c>
      <c r="E141" s="367">
        <f>SUM(E139:E140)</f>
        <v>1083643</v>
      </c>
      <c r="F141" s="367">
        <f>SUM(F139:F140)</f>
        <v>1083643</v>
      </c>
    </row>
    <row r="142" spans="1:6" ht="15.75" customHeight="1" thickBot="1" x14ac:dyDescent="0.3">
      <c r="A142" s="357" t="s">
        <v>287</v>
      </c>
      <c r="B142" s="407">
        <v>0</v>
      </c>
      <c r="C142" s="407">
        <v>102483</v>
      </c>
      <c r="D142" s="409">
        <v>0</v>
      </c>
      <c r="E142" s="409">
        <v>0</v>
      </c>
      <c r="F142" s="409">
        <v>0</v>
      </c>
    </row>
    <row r="143" spans="1:6" ht="15.75" customHeight="1" thickBot="1" x14ac:dyDescent="0.3">
      <c r="A143" s="370" t="s">
        <v>238</v>
      </c>
      <c r="B143" s="387">
        <v>0</v>
      </c>
      <c r="C143" s="388">
        <v>700</v>
      </c>
      <c r="D143" s="513">
        <v>0</v>
      </c>
      <c r="E143" s="513">
        <v>0</v>
      </c>
      <c r="F143" s="513">
        <v>0</v>
      </c>
    </row>
    <row r="144" spans="1:6" ht="15.75" customHeight="1" x14ac:dyDescent="0.25">
      <c r="A144" s="371" t="s">
        <v>270</v>
      </c>
      <c r="B144" s="399">
        <v>0</v>
      </c>
      <c r="C144" s="399">
        <v>0</v>
      </c>
      <c r="D144" s="373">
        <v>0</v>
      </c>
      <c r="E144" s="362">
        <v>0</v>
      </c>
      <c r="F144" s="373">
        <v>0</v>
      </c>
    </row>
    <row r="145" spans="1:6" ht="17.25" customHeight="1" thickBot="1" x14ac:dyDescent="0.3">
      <c r="A145" s="375" t="s">
        <v>271</v>
      </c>
      <c r="B145" s="405">
        <v>0</v>
      </c>
      <c r="C145" s="419">
        <v>0</v>
      </c>
      <c r="D145" s="410">
        <v>0</v>
      </c>
      <c r="E145" s="406">
        <v>0</v>
      </c>
      <c r="F145" s="377">
        <v>0</v>
      </c>
    </row>
    <row r="146" spans="1:6" ht="15" customHeight="1" thickBot="1" x14ac:dyDescent="0.3">
      <c r="A146" s="366" t="s">
        <v>288</v>
      </c>
      <c r="B146" s="358">
        <f>B144+B145</f>
        <v>0</v>
      </c>
      <c r="C146" s="358">
        <f>C144+C145</f>
        <v>0</v>
      </c>
      <c r="D146" s="359">
        <f>D144+D145</f>
        <v>0</v>
      </c>
      <c r="E146" s="359">
        <f>E144+E145</f>
        <v>0</v>
      </c>
      <c r="F146" s="359">
        <f>F144+F145</f>
        <v>0</v>
      </c>
    </row>
    <row r="147" spans="1:6" ht="18" customHeight="1" x14ac:dyDescent="0.25">
      <c r="A147" s="371" t="s">
        <v>280</v>
      </c>
      <c r="B147" s="399">
        <v>109597</v>
      </c>
      <c r="C147" s="399">
        <v>117600</v>
      </c>
      <c r="D147" s="373">
        <v>139029</v>
      </c>
      <c r="E147" s="373">
        <v>145980</v>
      </c>
      <c r="F147" s="373">
        <v>153279</v>
      </c>
    </row>
    <row r="148" spans="1:6" ht="17.25" customHeight="1" x14ac:dyDescent="0.25">
      <c r="A148" s="352" t="s">
        <v>281</v>
      </c>
      <c r="B148" s="353">
        <v>27056</v>
      </c>
      <c r="C148" s="353">
        <v>27056</v>
      </c>
      <c r="D148" s="354">
        <v>28057</v>
      </c>
      <c r="E148" s="382">
        <v>29460</v>
      </c>
      <c r="F148" s="382">
        <v>30933</v>
      </c>
    </row>
    <row r="149" spans="1:6" ht="16.5" customHeight="1" x14ac:dyDescent="0.25">
      <c r="A149" s="352" t="s">
        <v>282</v>
      </c>
      <c r="B149" s="353">
        <v>220222</v>
      </c>
      <c r="C149" s="353">
        <v>229050</v>
      </c>
      <c r="D149" s="382">
        <v>301000</v>
      </c>
      <c r="E149" s="382">
        <v>316050</v>
      </c>
      <c r="F149" s="382">
        <v>331853</v>
      </c>
    </row>
    <row r="150" spans="1:6" ht="16.5" customHeight="1" thickBot="1" x14ac:dyDescent="0.3">
      <c r="A150" s="383" t="s">
        <v>283</v>
      </c>
      <c r="B150" s="405">
        <v>11833</v>
      </c>
      <c r="C150" s="405">
        <v>11833</v>
      </c>
      <c r="D150" s="406">
        <v>12718</v>
      </c>
      <c r="E150" s="377">
        <v>13354</v>
      </c>
      <c r="F150" s="377">
        <v>14022</v>
      </c>
    </row>
    <row r="151" spans="1:6" ht="15" customHeight="1" thickBot="1" x14ac:dyDescent="0.3">
      <c r="A151" s="366" t="s">
        <v>273</v>
      </c>
      <c r="B151" s="412">
        <f>B147+B148+B149+B150</f>
        <v>368708</v>
      </c>
      <c r="C151" s="420">
        <f>SUM(C147:C150)</f>
        <v>385539</v>
      </c>
      <c r="D151" s="421">
        <f>D147+D148+D149+D150</f>
        <v>480804</v>
      </c>
      <c r="E151" s="413">
        <f>E147+E148+E149+E150</f>
        <v>504844</v>
      </c>
      <c r="F151" s="421">
        <f>F147+F148+F149+F150</f>
        <v>530087</v>
      </c>
    </row>
    <row r="152" spans="1:6" ht="17.25" customHeight="1" thickBot="1" x14ac:dyDescent="0.3">
      <c r="A152" s="385" t="s">
        <v>274</v>
      </c>
      <c r="B152" s="414">
        <v>87600</v>
      </c>
      <c r="C152" s="414">
        <v>87600</v>
      </c>
      <c r="D152" s="415">
        <v>18043</v>
      </c>
      <c r="E152" s="415">
        <v>18043</v>
      </c>
      <c r="F152" s="415">
        <v>18043</v>
      </c>
    </row>
    <row r="153" spans="1:6" ht="17.25" customHeight="1" thickBot="1" x14ac:dyDescent="0.3">
      <c r="A153" s="385" t="s">
        <v>275</v>
      </c>
      <c r="B153" s="414">
        <v>0</v>
      </c>
      <c r="C153" s="414">
        <v>0</v>
      </c>
      <c r="D153" s="415">
        <v>0</v>
      </c>
      <c r="E153" s="422">
        <v>0</v>
      </c>
      <c r="F153" s="415">
        <v>0</v>
      </c>
    </row>
    <row r="154" spans="1:6" ht="15" customHeight="1" thickBot="1" x14ac:dyDescent="0.3">
      <c r="A154" s="370" t="s">
        <v>276</v>
      </c>
      <c r="B154" s="387">
        <v>0</v>
      </c>
      <c r="C154" s="388">
        <v>0</v>
      </c>
      <c r="D154" s="389">
        <v>0</v>
      </c>
      <c r="E154" s="423">
        <v>0</v>
      </c>
      <c r="F154" s="389">
        <v>0</v>
      </c>
    </row>
    <row r="155" spans="1:6" ht="16.5" customHeight="1" thickBot="1" x14ac:dyDescent="0.3">
      <c r="A155" s="391" t="s">
        <v>156</v>
      </c>
      <c r="B155" s="358">
        <v>0</v>
      </c>
      <c r="C155" s="420">
        <v>2500</v>
      </c>
      <c r="D155" s="367">
        <v>0</v>
      </c>
      <c r="E155" s="367">
        <v>0</v>
      </c>
      <c r="F155" s="367">
        <v>0</v>
      </c>
    </row>
    <row r="156" spans="1:6" ht="13.9" customHeight="1" x14ac:dyDescent="0.25">
      <c r="A156" s="393"/>
      <c r="B156" s="339"/>
      <c r="C156" s="394"/>
      <c r="D156" s="424"/>
      <c r="E156" s="424"/>
    </row>
    <row r="157" spans="1:6" ht="12" customHeight="1" x14ac:dyDescent="0.25">
      <c r="C157" s="393"/>
    </row>
    <row r="158" spans="1:6" ht="21" customHeight="1" x14ac:dyDescent="0.35">
      <c r="A158" s="336" t="s">
        <v>253</v>
      </c>
      <c r="B158" s="337"/>
      <c r="C158" s="337"/>
      <c r="D158" s="337"/>
      <c r="E158" s="337"/>
      <c r="F158" s="338" t="s">
        <v>308</v>
      </c>
    </row>
    <row r="159" spans="1:6" ht="16.5" customHeight="1" thickBot="1" x14ac:dyDescent="0.3">
      <c r="F159" s="395" t="s">
        <v>254</v>
      </c>
    </row>
    <row r="160" spans="1:6" ht="17.25" customHeight="1" thickBot="1" x14ac:dyDescent="0.3">
      <c r="B160" s="599" t="s">
        <v>289</v>
      </c>
      <c r="C160" s="600"/>
      <c r="D160" s="600"/>
      <c r="E160" s="600"/>
      <c r="F160" s="601"/>
    </row>
    <row r="161" spans="1:6" ht="21" customHeight="1" x14ac:dyDescent="0.25">
      <c r="A161" s="341" t="s">
        <v>239</v>
      </c>
      <c r="B161" s="342" t="s">
        <v>256</v>
      </c>
      <c r="C161" s="343" t="s">
        <v>257</v>
      </c>
      <c r="D161" s="344" t="s">
        <v>258</v>
      </c>
      <c r="E161" s="345" t="s">
        <v>259</v>
      </c>
      <c r="F161" s="344" t="s">
        <v>260</v>
      </c>
    </row>
    <row r="162" spans="1:6" ht="21" customHeight="1" thickBot="1" x14ac:dyDescent="0.3">
      <c r="A162" s="346"/>
      <c r="B162" s="347">
        <v>2023</v>
      </c>
      <c r="C162" s="348">
        <v>2023</v>
      </c>
      <c r="D162" s="349">
        <v>2024</v>
      </c>
      <c r="E162" s="350">
        <v>2025</v>
      </c>
      <c r="F162" s="351">
        <v>2026</v>
      </c>
    </row>
    <row r="163" spans="1:6" ht="17.45" customHeight="1" thickBot="1" x14ac:dyDescent="0.3">
      <c r="A163" s="366" t="s">
        <v>261</v>
      </c>
      <c r="B163" s="358">
        <f>SUM(B164:B168)</f>
        <v>164908</v>
      </c>
      <c r="C163" s="358">
        <f>SUM(C164:C168)</f>
        <v>165188</v>
      </c>
      <c r="D163" s="359">
        <f>SUM(D164:D168)</f>
        <v>112102</v>
      </c>
      <c r="E163" s="359">
        <f>SUM(E164:E168)</f>
        <v>112102</v>
      </c>
      <c r="F163" s="359">
        <f>SUM(F164:F168)</f>
        <v>112102</v>
      </c>
    </row>
    <row r="164" spans="1:6" ht="15" customHeight="1" x14ac:dyDescent="0.25">
      <c r="A164" s="482" t="s">
        <v>262</v>
      </c>
      <c r="B164" s="418">
        <v>40000</v>
      </c>
      <c r="C164" s="418">
        <v>40000</v>
      </c>
      <c r="D164" s="402">
        <v>67150</v>
      </c>
      <c r="E164" s="402">
        <v>67150</v>
      </c>
      <c r="F164" s="402">
        <v>67150</v>
      </c>
    </row>
    <row r="165" spans="1:6" ht="17.25" customHeight="1" x14ac:dyDescent="0.25">
      <c r="A165" s="352" t="s">
        <v>263</v>
      </c>
      <c r="B165" s="353">
        <v>37760</v>
      </c>
      <c r="C165" s="353">
        <v>37760</v>
      </c>
      <c r="D165" s="354">
        <v>38850</v>
      </c>
      <c r="E165" s="354">
        <v>38850</v>
      </c>
      <c r="F165" s="354">
        <v>38850</v>
      </c>
    </row>
    <row r="166" spans="1:6" ht="16.5" customHeight="1" x14ac:dyDescent="0.25">
      <c r="A166" s="352" t="s">
        <v>264</v>
      </c>
      <c r="B166" s="353">
        <v>5150</v>
      </c>
      <c r="C166" s="353">
        <v>5150</v>
      </c>
      <c r="D166" s="354">
        <v>6102</v>
      </c>
      <c r="E166" s="354">
        <v>6102</v>
      </c>
      <c r="F166" s="354">
        <v>6102</v>
      </c>
    </row>
    <row r="167" spans="1:6" ht="15" customHeight="1" x14ac:dyDescent="0.25">
      <c r="A167" s="483" t="s">
        <v>265</v>
      </c>
      <c r="B167" s="353">
        <v>81998</v>
      </c>
      <c r="C167" s="353">
        <v>81998</v>
      </c>
      <c r="D167" s="354">
        <v>0</v>
      </c>
      <c r="E167" s="354">
        <v>0</v>
      </c>
      <c r="F167" s="354">
        <v>0</v>
      </c>
    </row>
    <row r="168" spans="1:6" ht="14.25" customHeight="1" thickBot="1" x14ac:dyDescent="0.3">
      <c r="A168" s="484" t="s">
        <v>266</v>
      </c>
      <c r="B168" s="355">
        <v>0</v>
      </c>
      <c r="C168" s="355">
        <v>280</v>
      </c>
      <c r="D168" s="356">
        <v>0</v>
      </c>
      <c r="E168" s="356">
        <v>0</v>
      </c>
      <c r="F168" s="356">
        <v>0</v>
      </c>
    </row>
    <row r="169" spans="1:6" ht="16.5" customHeight="1" thickBot="1" x14ac:dyDescent="0.3">
      <c r="A169" s="357" t="s">
        <v>267</v>
      </c>
      <c r="B169" s="358">
        <f t="shared" ref="B169:F169" si="4">B172+B177+B182+B185+B173+B183+B174+B184</f>
        <v>1412778</v>
      </c>
      <c r="C169" s="358">
        <f t="shared" si="4"/>
        <v>1711946</v>
      </c>
      <c r="D169" s="359">
        <f t="shared" si="4"/>
        <v>1494174</v>
      </c>
      <c r="E169" s="359">
        <f t="shared" si="4"/>
        <v>1512506</v>
      </c>
      <c r="F169" s="359">
        <f t="shared" si="4"/>
        <v>1531756</v>
      </c>
    </row>
    <row r="170" spans="1:6" ht="18" customHeight="1" x14ac:dyDescent="0.25">
      <c r="A170" s="360" t="s">
        <v>278</v>
      </c>
      <c r="B170" s="399">
        <v>842688</v>
      </c>
      <c r="C170" s="399">
        <v>941967</v>
      </c>
      <c r="D170" s="362">
        <v>941967</v>
      </c>
      <c r="E170" s="362">
        <v>941967</v>
      </c>
      <c r="F170" s="362">
        <v>941967</v>
      </c>
    </row>
    <row r="171" spans="1:6" ht="16.5" customHeight="1" thickBot="1" x14ac:dyDescent="0.3">
      <c r="A171" s="363" t="s">
        <v>279</v>
      </c>
      <c r="B171" s="405">
        <v>120069</v>
      </c>
      <c r="C171" s="405">
        <v>185569</v>
      </c>
      <c r="D171" s="406">
        <v>185569</v>
      </c>
      <c r="E171" s="406">
        <v>185569</v>
      </c>
      <c r="F171" s="406">
        <v>185569</v>
      </c>
    </row>
    <row r="172" spans="1:6" ht="15.75" customHeight="1" thickBot="1" x14ac:dyDescent="0.3">
      <c r="A172" s="366" t="s">
        <v>268</v>
      </c>
      <c r="B172" s="358">
        <f>SUM(B170:B171)</f>
        <v>962757</v>
      </c>
      <c r="C172" s="358">
        <f>SUM(C170:C171)</f>
        <v>1127536</v>
      </c>
      <c r="D172" s="359">
        <f>SUM(D170:D171)</f>
        <v>1127536</v>
      </c>
      <c r="E172" s="359">
        <f>SUM(E170:E171)</f>
        <v>1127536</v>
      </c>
      <c r="F172" s="359">
        <f>SUM(F170:F171)</f>
        <v>1127536</v>
      </c>
    </row>
    <row r="173" spans="1:6" ht="15.75" customHeight="1" thickBot="1" x14ac:dyDescent="0.3">
      <c r="A173" s="357" t="s">
        <v>269</v>
      </c>
      <c r="B173" s="407">
        <v>0</v>
      </c>
      <c r="C173" s="407">
        <v>100065</v>
      </c>
      <c r="D173" s="409">
        <v>0</v>
      </c>
      <c r="E173" s="409">
        <v>0</v>
      </c>
      <c r="F173" s="409">
        <v>0</v>
      </c>
    </row>
    <row r="174" spans="1:6" ht="15" customHeight="1" thickBot="1" x14ac:dyDescent="0.3">
      <c r="A174" s="370" t="s">
        <v>238</v>
      </c>
      <c r="B174" s="387">
        <v>0</v>
      </c>
      <c r="C174" s="387">
        <v>280</v>
      </c>
      <c r="D174" s="389">
        <v>0</v>
      </c>
      <c r="E174" s="389">
        <v>0</v>
      </c>
      <c r="F174" s="389">
        <v>0</v>
      </c>
    </row>
    <row r="175" spans="1:6" ht="15" customHeight="1" thickBot="1" x14ac:dyDescent="0.3">
      <c r="A175" s="371" t="s">
        <v>270</v>
      </c>
      <c r="B175" s="399">
        <v>0</v>
      </c>
      <c r="C175" s="399">
        <v>0</v>
      </c>
      <c r="D175" s="373">
        <v>0</v>
      </c>
      <c r="E175" s="374">
        <v>0</v>
      </c>
      <c r="F175" s="374">
        <v>0</v>
      </c>
    </row>
    <row r="176" spans="1:6" ht="13.5" customHeight="1" thickBot="1" x14ac:dyDescent="0.3">
      <c r="A176" s="375" t="s">
        <v>271</v>
      </c>
      <c r="B176" s="405">
        <v>0</v>
      </c>
      <c r="C176" s="419">
        <v>2000</v>
      </c>
      <c r="D176" s="373">
        <v>0</v>
      </c>
      <c r="E176" s="374">
        <v>0</v>
      </c>
      <c r="F176" s="374">
        <v>0</v>
      </c>
    </row>
    <row r="177" spans="1:7" ht="15" customHeight="1" thickBot="1" x14ac:dyDescent="0.3">
      <c r="A177" s="366" t="s">
        <v>272</v>
      </c>
      <c r="B177" s="358">
        <f>B175+B176</f>
        <v>0</v>
      </c>
      <c r="C177" s="358">
        <f>C175+C176</f>
        <v>2000</v>
      </c>
      <c r="D177" s="359">
        <v>0</v>
      </c>
      <c r="E177" s="359">
        <v>0</v>
      </c>
      <c r="F177" s="359">
        <v>0</v>
      </c>
      <c r="G177" s="339"/>
    </row>
    <row r="178" spans="1:7" ht="18" customHeight="1" x14ac:dyDescent="0.25">
      <c r="A178" s="371" t="s">
        <v>280</v>
      </c>
      <c r="B178" s="399">
        <v>129741</v>
      </c>
      <c r="C178" s="399">
        <v>130483</v>
      </c>
      <c r="D178" s="362">
        <v>129000</v>
      </c>
      <c r="E178" s="362">
        <v>135450</v>
      </c>
      <c r="F178" s="362">
        <v>142223</v>
      </c>
    </row>
    <row r="179" spans="1:7" ht="17.25" customHeight="1" x14ac:dyDescent="0.25">
      <c r="A179" s="352" t="s">
        <v>281</v>
      </c>
      <c r="B179" s="353">
        <v>27197</v>
      </c>
      <c r="C179" s="353">
        <v>33834</v>
      </c>
      <c r="D179" s="354">
        <v>28203</v>
      </c>
      <c r="E179" s="382">
        <v>29613</v>
      </c>
      <c r="F179" s="382">
        <v>31094</v>
      </c>
    </row>
    <row r="180" spans="1:7" ht="15" customHeight="1" x14ac:dyDescent="0.25">
      <c r="A180" s="352" t="s">
        <v>282</v>
      </c>
      <c r="B180" s="353">
        <v>203237</v>
      </c>
      <c r="C180" s="353">
        <v>213347</v>
      </c>
      <c r="D180" s="354">
        <v>201000</v>
      </c>
      <c r="E180" s="354">
        <v>211050</v>
      </c>
      <c r="F180" s="354">
        <v>221603</v>
      </c>
    </row>
    <row r="181" spans="1:7" ht="15" customHeight="1" thickBot="1" x14ac:dyDescent="0.3">
      <c r="A181" s="383" t="s">
        <v>283</v>
      </c>
      <c r="B181" s="405">
        <v>7848</v>
      </c>
      <c r="C181" s="405">
        <v>22403</v>
      </c>
      <c r="D181" s="406">
        <v>8435</v>
      </c>
      <c r="E181" s="377">
        <v>8857</v>
      </c>
      <c r="F181" s="377">
        <v>9300</v>
      </c>
    </row>
    <row r="182" spans="1:7" ht="15" customHeight="1" thickBot="1" x14ac:dyDescent="0.3">
      <c r="A182" s="366" t="s">
        <v>273</v>
      </c>
      <c r="B182" s="412">
        <f>B178+B179+B180+B181</f>
        <v>368023</v>
      </c>
      <c r="C182" s="420">
        <f>SUM(C178:C181)</f>
        <v>400067</v>
      </c>
      <c r="D182" s="421">
        <f>D178+D179+D180+D181</f>
        <v>366638</v>
      </c>
      <c r="E182" s="425">
        <f>E178+E179+E180+E181</f>
        <v>384970</v>
      </c>
      <c r="F182" s="425">
        <f>F178+F179+F180+F181</f>
        <v>404220</v>
      </c>
    </row>
    <row r="183" spans="1:7" ht="14.25" customHeight="1" thickBot="1" x14ac:dyDescent="0.3">
      <c r="A183" s="385" t="s">
        <v>274</v>
      </c>
      <c r="B183" s="414">
        <v>81998</v>
      </c>
      <c r="C183" s="414">
        <v>81998</v>
      </c>
      <c r="D183" s="415">
        <v>0</v>
      </c>
      <c r="E183" s="415">
        <v>0</v>
      </c>
      <c r="F183" s="415">
        <v>0</v>
      </c>
    </row>
    <row r="184" spans="1:7" ht="14.25" customHeight="1" thickBot="1" x14ac:dyDescent="0.3">
      <c r="A184" s="385" t="s">
        <v>275</v>
      </c>
      <c r="B184" s="414">
        <v>0</v>
      </c>
      <c r="C184" s="414">
        <v>0</v>
      </c>
      <c r="D184" s="415">
        <v>0</v>
      </c>
      <c r="E184" s="415">
        <v>0</v>
      </c>
      <c r="F184" s="415">
        <v>0</v>
      </c>
    </row>
    <row r="185" spans="1:7" ht="16.5" customHeight="1" thickBot="1" x14ac:dyDescent="0.3">
      <c r="A185" s="370" t="s">
        <v>276</v>
      </c>
      <c r="B185" s="387">
        <v>0</v>
      </c>
      <c r="C185" s="388">
        <v>0</v>
      </c>
      <c r="D185" s="389">
        <v>0</v>
      </c>
      <c r="E185" s="390">
        <v>0</v>
      </c>
      <c r="F185" s="390">
        <v>0</v>
      </c>
    </row>
    <row r="186" spans="1:7" ht="14.25" customHeight="1" thickBot="1" x14ac:dyDescent="0.3">
      <c r="A186" s="391" t="s">
        <v>156</v>
      </c>
      <c r="B186" s="358">
        <v>0</v>
      </c>
      <c r="C186" s="392">
        <v>0</v>
      </c>
      <c r="D186" s="367">
        <v>0</v>
      </c>
      <c r="E186" s="367">
        <v>0</v>
      </c>
      <c r="F186" s="379">
        <v>0</v>
      </c>
    </row>
    <row r="187" spans="1:7" ht="12" customHeight="1" x14ac:dyDescent="0.25">
      <c r="A187" s="394"/>
      <c r="B187" s="339"/>
      <c r="C187" s="394"/>
    </row>
    <row r="188" spans="1:7" ht="13.15" customHeight="1" x14ac:dyDescent="0.25"/>
    <row r="189" spans="1:7" ht="21" customHeight="1" x14ac:dyDescent="0.35">
      <c r="A189" s="336" t="s">
        <v>253</v>
      </c>
      <c r="B189" s="337"/>
      <c r="C189" s="337"/>
      <c r="D189" s="337"/>
      <c r="E189" s="337"/>
      <c r="F189" s="338" t="s">
        <v>309</v>
      </c>
    </row>
    <row r="190" spans="1:7" ht="15" customHeight="1" thickBot="1" x14ac:dyDescent="0.3">
      <c r="F190" s="395" t="s">
        <v>254</v>
      </c>
    </row>
    <row r="191" spans="1:7" ht="16.5" customHeight="1" thickBot="1" x14ac:dyDescent="0.3">
      <c r="B191" s="599" t="s">
        <v>90</v>
      </c>
      <c r="C191" s="600"/>
      <c r="D191" s="600"/>
      <c r="E191" s="600"/>
      <c r="F191" s="601"/>
    </row>
    <row r="192" spans="1:7" ht="21" customHeight="1" x14ac:dyDescent="0.25">
      <c r="A192" s="341" t="s">
        <v>239</v>
      </c>
      <c r="B192" s="342" t="s">
        <v>256</v>
      </c>
      <c r="C192" s="343" t="s">
        <v>257</v>
      </c>
      <c r="D192" s="344" t="s">
        <v>258</v>
      </c>
      <c r="E192" s="345" t="s">
        <v>259</v>
      </c>
      <c r="F192" s="344" t="s">
        <v>260</v>
      </c>
    </row>
    <row r="193" spans="1:6" ht="19.149999999999999" customHeight="1" thickBot="1" x14ac:dyDescent="0.3">
      <c r="A193" s="346"/>
      <c r="B193" s="347">
        <v>2023</v>
      </c>
      <c r="C193" s="348">
        <v>2023</v>
      </c>
      <c r="D193" s="349">
        <v>2024</v>
      </c>
      <c r="E193" s="350">
        <v>2025</v>
      </c>
      <c r="F193" s="351">
        <v>2026</v>
      </c>
    </row>
    <row r="194" spans="1:6" ht="21" customHeight="1" thickBot="1" x14ac:dyDescent="0.3">
      <c r="A194" s="366" t="s">
        <v>261</v>
      </c>
      <c r="B194" s="358">
        <f>SUM(B195:B199)</f>
        <v>137889</v>
      </c>
      <c r="C194" s="392">
        <f>SUM(C195:C199)</f>
        <v>137889</v>
      </c>
      <c r="D194" s="359">
        <f>SUM(D195:D199)</f>
        <v>147711</v>
      </c>
      <c r="E194" s="359">
        <f>SUM(E195:E199)</f>
        <v>147711</v>
      </c>
      <c r="F194" s="359">
        <f>SUM(F195:F199)</f>
        <v>147711</v>
      </c>
    </row>
    <row r="195" spans="1:6" ht="15" customHeight="1" x14ac:dyDescent="0.25">
      <c r="A195" s="482" t="s">
        <v>262</v>
      </c>
      <c r="B195" s="418">
        <v>34290</v>
      </c>
      <c r="C195" s="486">
        <v>34290</v>
      </c>
      <c r="D195" s="402">
        <v>81800</v>
      </c>
      <c r="E195" s="402">
        <v>81800</v>
      </c>
      <c r="F195" s="402">
        <v>81800</v>
      </c>
    </row>
    <row r="196" spans="1:6" ht="14.25" customHeight="1" x14ac:dyDescent="0.25">
      <c r="A196" s="352" t="s">
        <v>263</v>
      </c>
      <c r="B196" s="353">
        <v>31500</v>
      </c>
      <c r="C196" s="416">
        <v>31500</v>
      </c>
      <c r="D196" s="354">
        <v>42920</v>
      </c>
      <c r="E196" s="354">
        <v>42920</v>
      </c>
      <c r="F196" s="354">
        <v>42920</v>
      </c>
    </row>
    <row r="197" spans="1:6" ht="15.75" customHeight="1" x14ac:dyDescent="0.25">
      <c r="A197" s="352" t="s">
        <v>264</v>
      </c>
      <c r="B197" s="353">
        <v>7629</v>
      </c>
      <c r="C197" s="416">
        <v>7629</v>
      </c>
      <c r="D197" s="354">
        <v>8591</v>
      </c>
      <c r="E197" s="354">
        <v>8591</v>
      </c>
      <c r="F197" s="354">
        <v>8591</v>
      </c>
    </row>
    <row r="198" spans="1:6" ht="16.5" customHeight="1" x14ac:dyDescent="0.25">
      <c r="A198" s="483" t="s">
        <v>265</v>
      </c>
      <c r="B198" s="353">
        <v>64470</v>
      </c>
      <c r="C198" s="487">
        <v>64470</v>
      </c>
      <c r="D198" s="354">
        <v>14400</v>
      </c>
      <c r="E198" s="354">
        <v>14400</v>
      </c>
      <c r="F198" s="354">
        <v>14400</v>
      </c>
    </row>
    <row r="199" spans="1:6" ht="14.25" customHeight="1" thickBot="1" x14ac:dyDescent="0.3">
      <c r="A199" s="484" t="s">
        <v>266</v>
      </c>
      <c r="B199" s="355">
        <v>0</v>
      </c>
      <c r="C199" s="488">
        <v>0</v>
      </c>
      <c r="D199" s="356">
        <v>0</v>
      </c>
      <c r="E199" s="356">
        <v>0</v>
      </c>
      <c r="F199" s="356">
        <v>0</v>
      </c>
    </row>
    <row r="200" spans="1:6" ht="18" customHeight="1" thickBot="1" x14ac:dyDescent="0.3">
      <c r="A200" s="357" t="s">
        <v>267</v>
      </c>
      <c r="B200" s="358">
        <f t="shared" ref="B200:F200" si="5">B203+B208+B213+B216+B204+B214+B205+B215</f>
        <v>1135289</v>
      </c>
      <c r="C200" s="358">
        <f t="shared" si="5"/>
        <v>1610209.14</v>
      </c>
      <c r="D200" s="359">
        <f t="shared" si="5"/>
        <v>1504528</v>
      </c>
      <c r="E200" s="359">
        <f t="shared" si="5"/>
        <v>1525161</v>
      </c>
      <c r="F200" s="359">
        <f t="shared" si="5"/>
        <v>1546826</v>
      </c>
    </row>
    <row r="201" spans="1:6" ht="15.75" customHeight="1" x14ac:dyDescent="0.25">
      <c r="A201" s="360" t="s">
        <v>278</v>
      </c>
      <c r="B201" s="399">
        <v>620879</v>
      </c>
      <c r="C201" s="399">
        <v>918519</v>
      </c>
      <c r="D201" s="362">
        <v>918519</v>
      </c>
      <c r="E201" s="362">
        <v>918519</v>
      </c>
      <c r="F201" s="362">
        <v>918519</v>
      </c>
    </row>
    <row r="202" spans="1:6" ht="14.25" customHeight="1" thickBot="1" x14ac:dyDescent="0.3">
      <c r="A202" s="363" t="s">
        <v>279</v>
      </c>
      <c r="B202" s="400">
        <v>89371</v>
      </c>
      <c r="C202" s="400">
        <v>123783</v>
      </c>
      <c r="D202" s="365">
        <v>158939</v>
      </c>
      <c r="E202" s="365">
        <v>158939</v>
      </c>
      <c r="F202" s="365">
        <v>158939</v>
      </c>
    </row>
    <row r="203" spans="1:6" ht="17.25" customHeight="1" thickBot="1" x14ac:dyDescent="0.3">
      <c r="A203" s="366" t="s">
        <v>268</v>
      </c>
      <c r="B203" s="358">
        <f>SUM(B201:B202)</f>
        <v>710250</v>
      </c>
      <c r="C203" s="392">
        <f>SUM(C201:C202)</f>
        <v>1042302</v>
      </c>
      <c r="D203" s="367">
        <f>SUM(D201:D202)</f>
        <v>1077458</v>
      </c>
      <c r="E203" s="367">
        <f>SUM(E201:E202)</f>
        <v>1077458</v>
      </c>
      <c r="F203" s="367">
        <f>SUM(F201:F202)</f>
        <v>1077458</v>
      </c>
    </row>
    <row r="204" spans="1:6" ht="13.5" customHeight="1" thickBot="1" x14ac:dyDescent="0.3">
      <c r="A204" s="357" t="s">
        <v>290</v>
      </c>
      <c r="B204" s="407">
        <v>0</v>
      </c>
      <c r="C204" s="408">
        <v>124562.14</v>
      </c>
      <c r="D204" s="409">
        <v>0</v>
      </c>
      <c r="E204" s="409">
        <v>0</v>
      </c>
      <c r="F204" s="409">
        <v>0</v>
      </c>
    </row>
    <row r="205" spans="1:6" ht="13.5" customHeight="1" thickBot="1" x14ac:dyDescent="0.3">
      <c r="A205" s="370" t="s">
        <v>238</v>
      </c>
      <c r="B205" s="387">
        <v>0</v>
      </c>
      <c r="C205" s="388">
        <v>0</v>
      </c>
      <c r="D205" s="389">
        <v>0</v>
      </c>
      <c r="E205" s="389">
        <v>0</v>
      </c>
      <c r="F205" s="389">
        <v>0</v>
      </c>
    </row>
    <row r="206" spans="1:6" ht="14.25" customHeight="1" x14ac:dyDescent="0.25">
      <c r="A206" s="371" t="s">
        <v>270</v>
      </c>
      <c r="B206" s="399">
        <v>0</v>
      </c>
      <c r="C206" s="372">
        <v>0</v>
      </c>
      <c r="D206" s="373">
        <v>0</v>
      </c>
      <c r="E206" s="374">
        <v>0</v>
      </c>
      <c r="F206" s="374">
        <v>0</v>
      </c>
    </row>
    <row r="207" spans="1:6" ht="12.75" customHeight="1" thickBot="1" x14ac:dyDescent="0.3">
      <c r="A207" s="375" t="s">
        <v>271</v>
      </c>
      <c r="B207" s="405">
        <v>0</v>
      </c>
      <c r="C207" s="419">
        <v>2000</v>
      </c>
      <c r="D207" s="410">
        <v>0</v>
      </c>
      <c r="E207" s="411">
        <v>0</v>
      </c>
      <c r="F207" s="378">
        <v>0</v>
      </c>
    </row>
    <row r="208" spans="1:6" ht="17.25" customHeight="1" thickBot="1" x14ac:dyDescent="0.3">
      <c r="A208" s="366" t="s">
        <v>272</v>
      </c>
      <c r="B208" s="358">
        <f>B206+B207</f>
        <v>0</v>
      </c>
      <c r="C208" s="358">
        <f>C206+C207</f>
        <v>2000</v>
      </c>
      <c r="D208" s="359">
        <f>D206+D207</f>
        <v>0</v>
      </c>
      <c r="E208" s="359">
        <f>E206+E207</f>
        <v>0</v>
      </c>
      <c r="F208" s="359">
        <f>F206+F207</f>
        <v>0</v>
      </c>
    </row>
    <row r="209" spans="1:6" ht="15" customHeight="1" x14ac:dyDescent="0.25">
      <c r="A209" s="371" t="s">
        <v>280</v>
      </c>
      <c r="B209" s="399">
        <v>104081</v>
      </c>
      <c r="C209" s="399">
        <v>114323</v>
      </c>
      <c r="D209" s="362">
        <v>126000</v>
      </c>
      <c r="E209" s="362">
        <v>132300</v>
      </c>
      <c r="F209" s="362">
        <v>138915</v>
      </c>
    </row>
    <row r="210" spans="1:6" ht="15" customHeight="1" x14ac:dyDescent="0.25">
      <c r="A210" s="352" t="s">
        <v>281</v>
      </c>
      <c r="B210" s="353">
        <v>36942</v>
      </c>
      <c r="C210" s="353">
        <v>36942</v>
      </c>
      <c r="D210" s="354">
        <v>38309</v>
      </c>
      <c r="E210" s="382">
        <v>40224</v>
      </c>
      <c r="F210" s="382">
        <v>42235</v>
      </c>
    </row>
    <row r="211" spans="1:6" ht="17.25" customHeight="1" x14ac:dyDescent="0.25">
      <c r="A211" s="352" t="s">
        <v>282</v>
      </c>
      <c r="B211" s="353">
        <v>211767</v>
      </c>
      <c r="C211" s="353">
        <v>217831</v>
      </c>
      <c r="D211" s="354">
        <v>240000</v>
      </c>
      <c r="E211" s="354">
        <v>252000</v>
      </c>
      <c r="F211" s="354">
        <v>264600</v>
      </c>
    </row>
    <row r="212" spans="1:6" ht="15.75" customHeight="1" thickBot="1" x14ac:dyDescent="0.3">
      <c r="A212" s="383" t="s">
        <v>283</v>
      </c>
      <c r="B212" s="400">
        <v>7779</v>
      </c>
      <c r="C212" s="400">
        <v>7779</v>
      </c>
      <c r="D212" s="365">
        <v>8361</v>
      </c>
      <c r="E212" s="377">
        <v>8779</v>
      </c>
      <c r="F212" s="377">
        <v>9218</v>
      </c>
    </row>
    <row r="213" spans="1:6" ht="18" customHeight="1" thickBot="1" x14ac:dyDescent="0.3">
      <c r="A213" s="366" t="s">
        <v>273</v>
      </c>
      <c r="B213" s="412">
        <f>B209+B210+B211+B212</f>
        <v>360569</v>
      </c>
      <c r="C213" s="420">
        <f>SUM(C209:C212)</f>
        <v>376875</v>
      </c>
      <c r="D213" s="421">
        <f>D209+D210+D211+D212</f>
        <v>412670</v>
      </c>
      <c r="E213" s="425">
        <f>E209+E210+E211+E212</f>
        <v>433303</v>
      </c>
      <c r="F213" s="425">
        <f>F209+F210+F211+F212</f>
        <v>454968</v>
      </c>
    </row>
    <row r="214" spans="1:6" ht="18" customHeight="1" thickBot="1" x14ac:dyDescent="0.3">
      <c r="A214" s="385" t="s">
        <v>274</v>
      </c>
      <c r="B214" s="414">
        <v>64470</v>
      </c>
      <c r="C214" s="414">
        <v>64470</v>
      </c>
      <c r="D214" s="415">
        <v>14400</v>
      </c>
      <c r="E214" s="415">
        <v>14400</v>
      </c>
      <c r="F214" s="415">
        <v>14400</v>
      </c>
    </row>
    <row r="215" spans="1:6" ht="18" customHeight="1" thickBot="1" x14ac:dyDescent="0.3">
      <c r="A215" s="385" t="s">
        <v>275</v>
      </c>
      <c r="B215" s="414">
        <v>0</v>
      </c>
      <c r="C215" s="414">
        <v>0</v>
      </c>
      <c r="D215" s="415">
        <v>0</v>
      </c>
      <c r="E215" s="415">
        <v>0</v>
      </c>
      <c r="F215" s="415">
        <v>0</v>
      </c>
    </row>
    <row r="216" spans="1:6" ht="14.25" customHeight="1" thickBot="1" x14ac:dyDescent="0.3">
      <c r="A216" s="370" t="s">
        <v>276</v>
      </c>
      <c r="B216" s="426">
        <v>0</v>
      </c>
      <c r="C216" s="427">
        <v>0</v>
      </c>
      <c r="D216" s="428">
        <v>0</v>
      </c>
      <c r="E216" s="429">
        <v>0</v>
      </c>
      <c r="F216" s="390">
        <v>0</v>
      </c>
    </row>
    <row r="217" spans="1:6" ht="14.25" customHeight="1" thickBot="1" x14ac:dyDescent="0.3">
      <c r="A217" s="391" t="s">
        <v>156</v>
      </c>
      <c r="B217" s="358">
        <v>0</v>
      </c>
      <c r="C217" s="392">
        <v>2000</v>
      </c>
      <c r="D217" s="367">
        <v>0</v>
      </c>
      <c r="E217" s="367">
        <v>0</v>
      </c>
      <c r="F217" s="367">
        <v>0</v>
      </c>
    </row>
    <row r="218" spans="1:6" ht="15" customHeight="1" x14ac:dyDescent="0.25">
      <c r="A218" s="430"/>
      <c r="B218" s="339"/>
      <c r="C218" s="394"/>
      <c r="D218" s="431"/>
      <c r="E218" s="431"/>
      <c r="F218" s="431"/>
    </row>
    <row r="219" spans="1:6" ht="16.899999999999999" customHeight="1" x14ac:dyDescent="0.25"/>
    <row r="220" spans="1:6" ht="21.75" customHeight="1" x14ac:dyDescent="0.35">
      <c r="A220" s="336" t="s">
        <v>253</v>
      </c>
      <c r="B220" s="337"/>
      <c r="C220" s="337"/>
      <c r="D220" s="337"/>
      <c r="E220" s="337"/>
      <c r="F220" s="338" t="s">
        <v>310</v>
      </c>
    </row>
    <row r="221" spans="1:6" ht="13.5" customHeight="1" thickBot="1" x14ac:dyDescent="0.3">
      <c r="F221" s="395" t="s">
        <v>254</v>
      </c>
    </row>
    <row r="222" spans="1:6" ht="18.75" customHeight="1" thickBot="1" x14ac:dyDescent="0.3">
      <c r="B222" s="599" t="s">
        <v>291</v>
      </c>
      <c r="C222" s="600"/>
      <c r="D222" s="600"/>
      <c r="E222" s="600"/>
      <c r="F222" s="601"/>
    </row>
    <row r="223" spans="1:6" ht="21" customHeight="1" x14ac:dyDescent="0.25">
      <c r="A223" s="341" t="s">
        <v>239</v>
      </c>
      <c r="B223" s="342" t="s">
        <v>256</v>
      </c>
      <c r="C223" s="343" t="s">
        <v>257</v>
      </c>
      <c r="D223" s="344" t="s">
        <v>258</v>
      </c>
      <c r="E223" s="345" t="s">
        <v>259</v>
      </c>
      <c r="F223" s="344" t="s">
        <v>260</v>
      </c>
    </row>
    <row r="224" spans="1:6" ht="18.75" customHeight="1" thickBot="1" x14ac:dyDescent="0.3">
      <c r="A224" s="346"/>
      <c r="B224" s="347">
        <v>2023</v>
      </c>
      <c r="C224" s="348">
        <v>2023</v>
      </c>
      <c r="D224" s="349">
        <v>2024</v>
      </c>
      <c r="E224" s="350">
        <v>2025</v>
      </c>
      <c r="F224" s="351">
        <v>2026</v>
      </c>
    </row>
    <row r="225" spans="1:6" ht="15.75" customHeight="1" thickBot="1" x14ac:dyDescent="0.3">
      <c r="A225" s="366" t="s">
        <v>261</v>
      </c>
      <c r="B225" s="358">
        <f>SUM(B226:B230)</f>
        <v>190000</v>
      </c>
      <c r="C225" s="358">
        <f>SUM(C226:C230)</f>
        <v>190000</v>
      </c>
      <c r="D225" s="359">
        <f>SUM(D226:D230)</f>
        <v>129000</v>
      </c>
      <c r="E225" s="359">
        <f>SUM(E226:E230)</f>
        <v>129000</v>
      </c>
      <c r="F225" s="359">
        <f>SUM(F226:F230)</f>
        <v>129000</v>
      </c>
    </row>
    <row r="226" spans="1:6" ht="12.75" customHeight="1" x14ac:dyDescent="0.25">
      <c r="A226" s="482" t="s">
        <v>262</v>
      </c>
      <c r="B226" s="418">
        <v>37000</v>
      </c>
      <c r="C226" s="418">
        <v>37000</v>
      </c>
      <c r="D226" s="402">
        <v>64000</v>
      </c>
      <c r="E226" s="402">
        <v>64000</v>
      </c>
      <c r="F226" s="402">
        <v>64000</v>
      </c>
    </row>
    <row r="227" spans="1:6" ht="15" customHeight="1" x14ac:dyDescent="0.25">
      <c r="A227" s="352" t="s">
        <v>263</v>
      </c>
      <c r="B227" s="353">
        <v>45000</v>
      </c>
      <c r="C227" s="353">
        <v>45000</v>
      </c>
      <c r="D227" s="354">
        <v>45000</v>
      </c>
      <c r="E227" s="354">
        <v>45000</v>
      </c>
      <c r="F227" s="354">
        <v>45000</v>
      </c>
    </row>
    <row r="228" spans="1:6" ht="13.5" customHeight="1" x14ac:dyDescent="0.25">
      <c r="A228" s="352" t="s">
        <v>264</v>
      </c>
      <c r="B228" s="353">
        <v>4000</v>
      </c>
      <c r="C228" s="353">
        <v>4000</v>
      </c>
      <c r="D228" s="354">
        <v>6000</v>
      </c>
      <c r="E228" s="354">
        <v>6000</v>
      </c>
      <c r="F228" s="354">
        <v>6000</v>
      </c>
    </row>
    <row r="229" spans="1:6" ht="13.5" customHeight="1" x14ac:dyDescent="0.25">
      <c r="A229" s="483" t="s">
        <v>265</v>
      </c>
      <c r="B229" s="432">
        <v>100000</v>
      </c>
      <c r="C229" s="432">
        <v>100000</v>
      </c>
      <c r="D229" s="433">
        <v>10000</v>
      </c>
      <c r="E229" s="433">
        <v>10000</v>
      </c>
      <c r="F229" s="433">
        <v>10000</v>
      </c>
    </row>
    <row r="230" spans="1:6" ht="12" customHeight="1" thickBot="1" x14ac:dyDescent="0.3">
      <c r="A230" s="484" t="s">
        <v>266</v>
      </c>
      <c r="B230" s="355">
        <v>4000</v>
      </c>
      <c r="C230" s="355">
        <v>4000</v>
      </c>
      <c r="D230" s="356">
        <v>4000</v>
      </c>
      <c r="E230" s="356">
        <v>4000</v>
      </c>
      <c r="F230" s="356">
        <v>4000</v>
      </c>
    </row>
    <row r="231" spans="1:6" ht="15.6" customHeight="1" thickBot="1" x14ac:dyDescent="0.3">
      <c r="A231" s="357" t="s">
        <v>267</v>
      </c>
      <c r="B231" s="358">
        <f t="shared" ref="B231:F231" si="6">B234+B239+B244+B247+B235+B245+B236+B246</f>
        <v>1823253</v>
      </c>
      <c r="C231" s="358">
        <f t="shared" si="6"/>
        <v>2205724</v>
      </c>
      <c r="D231" s="359">
        <f t="shared" si="6"/>
        <v>2121354</v>
      </c>
      <c r="E231" s="359">
        <f t="shared" si="6"/>
        <v>2149090</v>
      </c>
      <c r="F231" s="359">
        <f t="shared" si="6"/>
        <v>2178213</v>
      </c>
    </row>
    <row r="232" spans="1:6" ht="15.75" customHeight="1" x14ac:dyDescent="0.25">
      <c r="A232" s="360" t="s">
        <v>278</v>
      </c>
      <c r="B232" s="399">
        <v>1113076</v>
      </c>
      <c r="C232" s="399">
        <v>1286682</v>
      </c>
      <c r="D232" s="362">
        <v>1287093</v>
      </c>
      <c r="E232" s="362">
        <v>1287093</v>
      </c>
      <c r="F232" s="362">
        <v>1287093</v>
      </c>
    </row>
    <row r="233" spans="1:6" ht="17.45" customHeight="1" thickBot="1" x14ac:dyDescent="0.3">
      <c r="A233" s="363" t="s">
        <v>279</v>
      </c>
      <c r="B233" s="400">
        <v>185206</v>
      </c>
      <c r="C233" s="400">
        <f>265832+411</f>
        <v>266243</v>
      </c>
      <c r="D233" s="365">
        <v>269550</v>
      </c>
      <c r="E233" s="365">
        <v>269550</v>
      </c>
      <c r="F233" s="365">
        <v>269550</v>
      </c>
    </row>
    <row r="234" spans="1:6" ht="16.5" customHeight="1" thickBot="1" x14ac:dyDescent="0.3">
      <c r="A234" s="366" t="s">
        <v>268</v>
      </c>
      <c r="B234" s="358">
        <f>SUM(B232:B233)</f>
        <v>1298282</v>
      </c>
      <c r="C234" s="392">
        <f>SUM(C232:C233)</f>
        <v>1552925</v>
      </c>
      <c r="D234" s="367">
        <f>SUM(D232:D233)</f>
        <v>1556643</v>
      </c>
      <c r="E234" s="367">
        <f>SUM(E232:E233)</f>
        <v>1556643</v>
      </c>
      <c r="F234" s="367">
        <f>SUM(F232:F233)</f>
        <v>1556643</v>
      </c>
    </row>
    <row r="235" spans="1:6" ht="14.25" customHeight="1" thickBot="1" x14ac:dyDescent="0.3">
      <c r="A235" s="357" t="s">
        <v>287</v>
      </c>
      <c r="B235" s="407">
        <v>0</v>
      </c>
      <c r="C235" s="408">
        <v>101276</v>
      </c>
      <c r="D235" s="409">
        <v>0</v>
      </c>
      <c r="E235" s="409">
        <v>0</v>
      </c>
      <c r="F235" s="409">
        <v>0</v>
      </c>
    </row>
    <row r="236" spans="1:6" ht="16.5" customHeight="1" thickBot="1" x14ac:dyDescent="0.3">
      <c r="A236" s="370" t="s">
        <v>238</v>
      </c>
      <c r="B236" s="387">
        <v>0</v>
      </c>
      <c r="C236" s="388">
        <v>0</v>
      </c>
      <c r="D236" s="389">
        <v>0</v>
      </c>
      <c r="E236" s="389">
        <v>0</v>
      </c>
      <c r="F236" s="389">
        <v>0</v>
      </c>
    </row>
    <row r="237" spans="1:6" ht="16.5" customHeight="1" x14ac:dyDescent="0.25">
      <c r="A237" s="371" t="s">
        <v>270</v>
      </c>
      <c r="B237" s="399">
        <v>0</v>
      </c>
      <c r="C237" s="399">
        <v>0</v>
      </c>
      <c r="D237" s="373">
        <v>0</v>
      </c>
      <c r="E237" s="373">
        <v>0</v>
      </c>
      <c r="F237" s="374">
        <v>0</v>
      </c>
    </row>
    <row r="238" spans="1:6" ht="15" customHeight="1" thickBot="1" x14ac:dyDescent="0.3">
      <c r="A238" s="375" t="s">
        <v>271</v>
      </c>
      <c r="B238" s="405">
        <v>0</v>
      </c>
      <c r="C238" s="419">
        <v>7060</v>
      </c>
      <c r="D238" s="410">
        <v>0</v>
      </c>
      <c r="E238" s="410">
        <v>0</v>
      </c>
      <c r="F238" s="378">
        <v>0</v>
      </c>
    </row>
    <row r="239" spans="1:6" ht="16.5" customHeight="1" thickBot="1" x14ac:dyDescent="0.3">
      <c r="A239" s="366" t="s">
        <v>272</v>
      </c>
      <c r="B239" s="358">
        <f>B237+B238</f>
        <v>0</v>
      </c>
      <c r="C239" s="358">
        <f>C237+C238</f>
        <v>7060</v>
      </c>
      <c r="D239" s="359">
        <f>D237+D238</f>
        <v>0</v>
      </c>
      <c r="E239" s="359">
        <f>E237+E238</f>
        <v>0</v>
      </c>
      <c r="F239" s="359">
        <f>F237+F238</f>
        <v>0</v>
      </c>
    </row>
    <row r="240" spans="1:6" ht="16.5" customHeight="1" x14ac:dyDescent="0.25">
      <c r="A240" s="371" t="s">
        <v>280</v>
      </c>
      <c r="B240" s="399">
        <v>123630</v>
      </c>
      <c r="C240" s="399">
        <v>125206</v>
      </c>
      <c r="D240" s="373">
        <v>150000</v>
      </c>
      <c r="E240" s="373">
        <v>157500</v>
      </c>
      <c r="F240" s="373">
        <v>165375</v>
      </c>
    </row>
    <row r="241" spans="1:6" ht="13.5" customHeight="1" x14ac:dyDescent="0.25">
      <c r="A241" s="352" t="s">
        <v>281</v>
      </c>
      <c r="B241" s="353">
        <v>37260</v>
      </c>
      <c r="C241" s="353">
        <v>37260</v>
      </c>
      <c r="D241" s="354">
        <v>38639</v>
      </c>
      <c r="E241" s="382">
        <v>40571</v>
      </c>
      <c r="F241" s="382">
        <v>42600</v>
      </c>
    </row>
    <row r="242" spans="1:6" ht="14.25" customHeight="1" x14ac:dyDescent="0.25">
      <c r="A242" s="352" t="s">
        <v>282</v>
      </c>
      <c r="B242" s="353">
        <v>243545</v>
      </c>
      <c r="C242" s="353">
        <v>266461</v>
      </c>
      <c r="D242" s="382">
        <v>344000</v>
      </c>
      <c r="E242" s="382">
        <v>361200</v>
      </c>
      <c r="F242" s="382">
        <v>379260</v>
      </c>
    </row>
    <row r="243" spans="1:6" ht="14.25" customHeight="1" thickBot="1" x14ac:dyDescent="0.3">
      <c r="A243" s="383" t="s">
        <v>283</v>
      </c>
      <c r="B243" s="400">
        <v>20536</v>
      </c>
      <c r="C243" s="400">
        <v>15536</v>
      </c>
      <c r="D243" s="365">
        <v>22072</v>
      </c>
      <c r="E243" s="377">
        <v>23176</v>
      </c>
      <c r="F243" s="377">
        <v>24335</v>
      </c>
    </row>
    <row r="244" spans="1:6" ht="13.5" customHeight="1" thickBot="1" x14ac:dyDescent="0.3">
      <c r="A244" s="366" t="s">
        <v>273</v>
      </c>
      <c r="B244" s="412">
        <f>SUM(B240:B243)</f>
        <v>424971</v>
      </c>
      <c r="C244" s="412">
        <f>SUM(C240:C243)</f>
        <v>444463</v>
      </c>
      <c r="D244" s="413">
        <f>SUM(D240:D243)</f>
        <v>554711</v>
      </c>
      <c r="E244" s="413">
        <f>SUM(E240:E243)</f>
        <v>582447</v>
      </c>
      <c r="F244" s="413">
        <f>SUM(F240:F243)</f>
        <v>611570</v>
      </c>
    </row>
    <row r="245" spans="1:6" ht="15.75" customHeight="1" thickBot="1" x14ac:dyDescent="0.3">
      <c r="A245" s="385" t="s">
        <v>274</v>
      </c>
      <c r="B245" s="414">
        <v>100000</v>
      </c>
      <c r="C245" s="414">
        <v>100000</v>
      </c>
      <c r="D245" s="415">
        <v>10000</v>
      </c>
      <c r="E245" s="415">
        <v>10000</v>
      </c>
      <c r="F245" s="415">
        <v>10000</v>
      </c>
    </row>
    <row r="246" spans="1:6" ht="15.75" customHeight="1" thickBot="1" x14ac:dyDescent="0.3">
      <c r="A246" s="385" t="s">
        <v>275</v>
      </c>
      <c r="B246" s="414">
        <v>0</v>
      </c>
      <c r="C246" s="414">
        <v>0</v>
      </c>
      <c r="D246" s="415">
        <v>0</v>
      </c>
      <c r="E246" s="415">
        <v>0</v>
      </c>
      <c r="F246" s="415">
        <v>0</v>
      </c>
    </row>
    <row r="247" spans="1:6" ht="14.25" customHeight="1" thickBot="1" x14ac:dyDescent="0.3">
      <c r="A247" s="370" t="s">
        <v>276</v>
      </c>
      <c r="B247" s="399">
        <v>0</v>
      </c>
      <c r="C247" s="372">
        <v>0</v>
      </c>
      <c r="D247" s="373">
        <v>0</v>
      </c>
      <c r="E247" s="373">
        <v>0</v>
      </c>
      <c r="F247" s="390">
        <v>0</v>
      </c>
    </row>
    <row r="248" spans="1:6" ht="15.6" customHeight="1" thickBot="1" x14ac:dyDescent="0.3">
      <c r="A248" s="391" t="s">
        <v>156</v>
      </c>
      <c r="B248" s="358">
        <v>0</v>
      </c>
      <c r="C248" s="392">
        <v>0</v>
      </c>
      <c r="D248" s="367">
        <v>0</v>
      </c>
      <c r="E248" s="367">
        <v>0</v>
      </c>
      <c r="F248" s="367">
        <v>0</v>
      </c>
    </row>
    <row r="249" spans="1:6" ht="15.6" customHeight="1" x14ac:dyDescent="0.25">
      <c r="A249" s="393"/>
      <c r="B249" s="339"/>
      <c r="C249" s="393"/>
      <c r="D249" s="339"/>
    </row>
    <row r="250" spans="1:6" ht="14.25" customHeight="1" x14ac:dyDescent="0.25"/>
    <row r="251" spans="1:6" ht="22.5" customHeight="1" x14ac:dyDescent="0.35">
      <c r="A251" s="336" t="s">
        <v>253</v>
      </c>
      <c r="B251" s="337"/>
      <c r="C251" s="337"/>
      <c r="D251" s="337"/>
      <c r="E251" s="337"/>
      <c r="F251" s="338" t="s">
        <v>311</v>
      </c>
    </row>
    <row r="252" spans="1:6" ht="18" customHeight="1" thickBot="1" x14ac:dyDescent="0.3">
      <c r="F252" s="395" t="s">
        <v>254</v>
      </c>
    </row>
    <row r="253" spans="1:6" ht="21" customHeight="1" thickBot="1" x14ac:dyDescent="0.3">
      <c r="B253" s="599" t="s">
        <v>292</v>
      </c>
      <c r="C253" s="600"/>
      <c r="D253" s="600"/>
      <c r="E253" s="600"/>
      <c r="F253" s="601"/>
    </row>
    <row r="254" spans="1:6" ht="21" customHeight="1" x14ac:dyDescent="0.25">
      <c r="A254" s="341" t="s">
        <v>239</v>
      </c>
      <c r="B254" s="342" t="s">
        <v>256</v>
      </c>
      <c r="C254" s="343" t="s">
        <v>257</v>
      </c>
      <c r="D254" s="344" t="s">
        <v>258</v>
      </c>
      <c r="E254" s="345" t="s">
        <v>259</v>
      </c>
      <c r="F254" s="344" t="s">
        <v>260</v>
      </c>
    </row>
    <row r="255" spans="1:6" ht="21" customHeight="1" thickBot="1" x14ac:dyDescent="0.3">
      <c r="A255" s="346"/>
      <c r="B255" s="347">
        <v>2023</v>
      </c>
      <c r="C255" s="348">
        <v>2023</v>
      </c>
      <c r="D255" s="349">
        <v>2024</v>
      </c>
      <c r="E255" s="350">
        <v>2025</v>
      </c>
      <c r="F255" s="351">
        <v>2026</v>
      </c>
    </row>
    <row r="256" spans="1:6" ht="18.75" customHeight="1" thickBot="1" x14ac:dyDescent="0.3">
      <c r="A256" s="366" t="s">
        <v>261</v>
      </c>
      <c r="B256" s="358">
        <f>SUM(B257:B261)</f>
        <v>112343</v>
      </c>
      <c r="C256" s="358">
        <f>SUM(C257:C261)</f>
        <v>112343</v>
      </c>
      <c r="D256" s="359">
        <f>SUM(D257:D261)</f>
        <v>126440</v>
      </c>
      <c r="E256" s="359">
        <f>SUM(E257:E261)</f>
        <v>126440</v>
      </c>
      <c r="F256" s="359">
        <f>SUM(F257:F261)</f>
        <v>126440</v>
      </c>
    </row>
    <row r="257" spans="1:6" ht="15" customHeight="1" x14ac:dyDescent="0.25">
      <c r="A257" s="482" t="s">
        <v>262</v>
      </c>
      <c r="B257" s="418">
        <v>36000</v>
      </c>
      <c r="C257" s="418">
        <v>36000</v>
      </c>
      <c r="D257" s="402">
        <v>64850</v>
      </c>
      <c r="E257" s="402">
        <v>64850</v>
      </c>
      <c r="F257" s="402">
        <v>64850</v>
      </c>
    </row>
    <row r="258" spans="1:6" ht="12.75" customHeight="1" x14ac:dyDescent="0.25">
      <c r="A258" s="352" t="s">
        <v>263</v>
      </c>
      <c r="B258" s="353">
        <v>25000</v>
      </c>
      <c r="C258" s="353">
        <v>25000</v>
      </c>
      <c r="D258" s="354">
        <v>25290</v>
      </c>
      <c r="E258" s="354">
        <v>25290</v>
      </c>
      <c r="F258" s="354">
        <v>25290</v>
      </c>
    </row>
    <row r="259" spans="1:6" ht="13.5" customHeight="1" x14ac:dyDescent="0.25">
      <c r="A259" s="352" t="s">
        <v>264</v>
      </c>
      <c r="B259" s="353">
        <v>13343</v>
      </c>
      <c r="C259" s="353">
        <v>13343</v>
      </c>
      <c r="D259" s="354">
        <v>15580</v>
      </c>
      <c r="E259" s="354">
        <v>15580</v>
      </c>
      <c r="F259" s="354">
        <v>15580</v>
      </c>
    </row>
    <row r="260" spans="1:6" ht="15" customHeight="1" x14ac:dyDescent="0.25">
      <c r="A260" s="483" t="s">
        <v>265</v>
      </c>
      <c r="B260" s="353">
        <v>38000</v>
      </c>
      <c r="C260" s="353">
        <v>38000</v>
      </c>
      <c r="D260" s="354">
        <v>20720</v>
      </c>
      <c r="E260" s="354">
        <v>20720</v>
      </c>
      <c r="F260" s="354">
        <v>20720</v>
      </c>
    </row>
    <row r="261" spans="1:6" ht="13.5" customHeight="1" thickBot="1" x14ac:dyDescent="0.3">
      <c r="A261" s="484" t="s">
        <v>266</v>
      </c>
      <c r="B261" s="355">
        <v>0</v>
      </c>
      <c r="C261" s="355">
        <v>0</v>
      </c>
      <c r="D261" s="356">
        <v>0</v>
      </c>
      <c r="E261" s="356">
        <v>0</v>
      </c>
      <c r="F261" s="356">
        <v>0</v>
      </c>
    </row>
    <row r="262" spans="1:6" ht="16.5" customHeight="1" thickBot="1" x14ac:dyDescent="0.3">
      <c r="A262" s="357" t="s">
        <v>267</v>
      </c>
      <c r="B262" s="358">
        <f t="shared" ref="B262:F262" si="7">B265+B270+B275+B278+B266+B276+B267+B277</f>
        <v>1292729</v>
      </c>
      <c r="C262" s="358">
        <f t="shared" si="7"/>
        <v>1732228</v>
      </c>
      <c r="D262" s="359">
        <f t="shared" si="7"/>
        <v>1653337</v>
      </c>
      <c r="E262" s="359">
        <f t="shared" si="7"/>
        <v>1674649</v>
      </c>
      <c r="F262" s="359">
        <f t="shared" si="7"/>
        <v>1697026</v>
      </c>
    </row>
    <row r="263" spans="1:6" ht="15" customHeight="1" x14ac:dyDescent="0.25">
      <c r="A263" s="360" t="s">
        <v>278</v>
      </c>
      <c r="B263" s="399">
        <v>798177</v>
      </c>
      <c r="C263" s="399">
        <v>1042741</v>
      </c>
      <c r="D263" s="362">
        <v>1042741</v>
      </c>
      <c r="E263" s="362">
        <v>1042741</v>
      </c>
      <c r="F263" s="362">
        <v>1042741</v>
      </c>
    </row>
    <row r="264" spans="1:6" ht="13.5" customHeight="1" thickBot="1" x14ac:dyDescent="0.3">
      <c r="A264" s="363" t="s">
        <v>279</v>
      </c>
      <c r="B264" s="400">
        <v>109882</v>
      </c>
      <c r="C264" s="400">
        <v>163643</v>
      </c>
      <c r="D264" s="365">
        <v>163643</v>
      </c>
      <c r="E264" s="365">
        <v>163643</v>
      </c>
      <c r="F264" s="365">
        <v>163643</v>
      </c>
    </row>
    <row r="265" spans="1:6" ht="18" customHeight="1" thickBot="1" x14ac:dyDescent="0.3">
      <c r="A265" s="366" t="s">
        <v>268</v>
      </c>
      <c r="B265" s="358">
        <f>SUM(B263:B264)</f>
        <v>908059</v>
      </c>
      <c r="C265" s="392">
        <f>SUM(C263:C264)</f>
        <v>1206384</v>
      </c>
      <c r="D265" s="367">
        <f>SUM(D263:D264)</f>
        <v>1206384</v>
      </c>
      <c r="E265" s="359">
        <f>SUM(E263:E264)</f>
        <v>1206384</v>
      </c>
      <c r="F265" s="367">
        <f>SUM(F263:F264)</f>
        <v>1206384</v>
      </c>
    </row>
    <row r="266" spans="1:6" ht="17.25" customHeight="1" thickBot="1" x14ac:dyDescent="0.3">
      <c r="A266" s="357" t="s">
        <v>287</v>
      </c>
      <c r="B266" s="407">
        <v>0</v>
      </c>
      <c r="C266" s="408">
        <v>111736</v>
      </c>
      <c r="D266" s="409">
        <v>0</v>
      </c>
      <c r="E266" s="435">
        <v>0</v>
      </c>
      <c r="F266" s="409">
        <v>0</v>
      </c>
    </row>
    <row r="267" spans="1:6" ht="16.5" customHeight="1" thickBot="1" x14ac:dyDescent="0.3">
      <c r="A267" s="370" t="s">
        <v>238</v>
      </c>
      <c r="B267" s="387">
        <v>0</v>
      </c>
      <c r="C267" s="388">
        <v>0</v>
      </c>
      <c r="D267" s="389">
        <v>0</v>
      </c>
      <c r="E267" s="423">
        <v>0</v>
      </c>
      <c r="F267" s="389">
        <v>0</v>
      </c>
    </row>
    <row r="268" spans="1:6" ht="15.75" customHeight="1" x14ac:dyDescent="0.25">
      <c r="A268" s="371" t="s">
        <v>270</v>
      </c>
      <c r="B268" s="399">
        <v>0</v>
      </c>
      <c r="C268" s="372">
        <v>0</v>
      </c>
      <c r="D268" s="373">
        <v>0</v>
      </c>
      <c r="E268" s="362">
        <v>0</v>
      </c>
      <c r="F268" s="373">
        <v>0</v>
      </c>
    </row>
    <row r="269" spans="1:6" ht="14.25" customHeight="1" thickBot="1" x14ac:dyDescent="0.3">
      <c r="A269" s="375" t="s">
        <v>271</v>
      </c>
      <c r="B269" s="405">
        <v>0</v>
      </c>
      <c r="C269" s="419">
        <v>0</v>
      </c>
      <c r="D269" s="410">
        <v>0</v>
      </c>
      <c r="E269" s="365">
        <v>0</v>
      </c>
      <c r="F269" s="377">
        <v>0</v>
      </c>
    </row>
    <row r="270" spans="1:6" ht="17.25" customHeight="1" thickBot="1" x14ac:dyDescent="0.3">
      <c r="A270" s="366" t="s">
        <v>272</v>
      </c>
      <c r="B270" s="358">
        <f>B268+B269</f>
        <v>0</v>
      </c>
      <c r="C270" s="358">
        <f>C268+C269</f>
        <v>0</v>
      </c>
      <c r="D270" s="359">
        <f>D268+D269</f>
        <v>0</v>
      </c>
      <c r="E270" s="359">
        <f>E268+E269</f>
        <v>0</v>
      </c>
      <c r="F270" s="367">
        <f>F268+F269</f>
        <v>0</v>
      </c>
    </row>
    <row r="271" spans="1:6" ht="15.6" customHeight="1" x14ac:dyDescent="0.25">
      <c r="A271" s="371" t="s">
        <v>280</v>
      </c>
      <c r="B271" s="399">
        <v>83292</v>
      </c>
      <c r="C271" s="399">
        <v>91164</v>
      </c>
      <c r="D271" s="373">
        <v>114000</v>
      </c>
      <c r="E271" s="373">
        <v>119700</v>
      </c>
      <c r="F271" s="373">
        <v>125685</v>
      </c>
    </row>
    <row r="272" spans="1:6" ht="16.149999999999999" customHeight="1" x14ac:dyDescent="0.25">
      <c r="A272" s="352" t="s">
        <v>281</v>
      </c>
      <c r="B272" s="353">
        <v>24106</v>
      </c>
      <c r="C272" s="353">
        <v>24106</v>
      </c>
      <c r="D272" s="354">
        <v>24998</v>
      </c>
      <c r="E272" s="382">
        <v>26248</v>
      </c>
      <c r="F272" s="382">
        <v>27560</v>
      </c>
    </row>
    <row r="273" spans="1:6" ht="17.25" customHeight="1" x14ac:dyDescent="0.25">
      <c r="A273" s="352" t="s">
        <v>282</v>
      </c>
      <c r="B273" s="353">
        <v>229749</v>
      </c>
      <c r="C273" s="353">
        <v>251315</v>
      </c>
      <c r="D273" s="382">
        <v>277000</v>
      </c>
      <c r="E273" s="382">
        <v>290850</v>
      </c>
      <c r="F273" s="382">
        <v>305393</v>
      </c>
    </row>
    <row r="274" spans="1:6" ht="18" customHeight="1" thickBot="1" x14ac:dyDescent="0.3">
      <c r="A274" s="383" t="s">
        <v>283</v>
      </c>
      <c r="B274" s="400">
        <v>9523</v>
      </c>
      <c r="C274" s="400">
        <v>9523</v>
      </c>
      <c r="D274" s="365">
        <v>10235</v>
      </c>
      <c r="E274" s="377">
        <v>10747</v>
      </c>
      <c r="F274" s="377">
        <v>11284</v>
      </c>
    </row>
    <row r="275" spans="1:6" ht="14.25" customHeight="1" thickBot="1" x14ac:dyDescent="0.3">
      <c r="A275" s="366" t="s">
        <v>273</v>
      </c>
      <c r="B275" s="412">
        <f>B271+B272+B273+B274</f>
        <v>346670</v>
      </c>
      <c r="C275" s="412">
        <f>C271+C272+C273+C274</f>
        <v>376108</v>
      </c>
      <c r="D275" s="421">
        <f>D271+D272+D273+D274</f>
        <v>426233</v>
      </c>
      <c r="E275" s="413">
        <f>E271+E272+E273+E274</f>
        <v>447545</v>
      </c>
      <c r="F275" s="421">
        <f>F271+F272+F273+F274</f>
        <v>469922</v>
      </c>
    </row>
    <row r="276" spans="1:6" ht="13.5" customHeight="1" thickBot="1" x14ac:dyDescent="0.3">
      <c r="A276" s="385" t="s">
        <v>274</v>
      </c>
      <c r="B276" s="436">
        <v>38000</v>
      </c>
      <c r="C276" s="436">
        <v>38000</v>
      </c>
      <c r="D276" s="437">
        <v>20720</v>
      </c>
      <c r="E276" s="437">
        <v>20720</v>
      </c>
      <c r="F276" s="437">
        <v>20720</v>
      </c>
    </row>
    <row r="277" spans="1:6" ht="13.5" customHeight="1" thickBot="1" x14ac:dyDescent="0.3">
      <c r="A277" s="385" t="s">
        <v>275</v>
      </c>
      <c r="B277" s="436">
        <v>0</v>
      </c>
      <c r="C277" s="436">
        <v>0</v>
      </c>
      <c r="D277" s="437">
        <v>0</v>
      </c>
      <c r="E277" s="437">
        <v>0</v>
      </c>
      <c r="F277" s="437">
        <v>0</v>
      </c>
    </row>
    <row r="278" spans="1:6" ht="15.75" customHeight="1" thickBot="1" x14ac:dyDescent="0.3">
      <c r="A278" s="370" t="s">
        <v>276</v>
      </c>
      <c r="B278" s="399">
        <v>0</v>
      </c>
      <c r="C278" s="372">
        <v>0</v>
      </c>
      <c r="D278" s="373">
        <v>0</v>
      </c>
      <c r="E278" s="362">
        <v>0</v>
      </c>
      <c r="F278" s="389">
        <v>0</v>
      </c>
    </row>
    <row r="279" spans="1:6" ht="15.75" customHeight="1" thickBot="1" x14ac:dyDescent="0.3">
      <c r="A279" s="391" t="s">
        <v>156</v>
      </c>
      <c r="B279" s="358">
        <v>0</v>
      </c>
      <c r="C279" s="392">
        <v>3000</v>
      </c>
      <c r="D279" s="367">
        <v>0</v>
      </c>
      <c r="E279" s="359">
        <v>0</v>
      </c>
      <c r="F279" s="367">
        <v>0</v>
      </c>
    </row>
    <row r="280" spans="1:6" ht="16.899999999999999" customHeight="1" x14ac:dyDescent="0.25">
      <c r="B280" s="339"/>
      <c r="C280" s="394"/>
      <c r="D280" s="339"/>
      <c r="E280" s="339"/>
      <c r="F280" s="339"/>
    </row>
    <row r="281" spans="1:6" ht="20.45" customHeight="1" x14ac:dyDescent="0.25"/>
    <row r="282" spans="1:6" ht="22.5" customHeight="1" x14ac:dyDescent="0.35">
      <c r="A282" s="336" t="s">
        <v>253</v>
      </c>
      <c r="B282" s="337"/>
      <c r="C282" s="337"/>
      <c r="D282" s="337"/>
      <c r="E282" s="337"/>
      <c r="F282" s="338" t="s">
        <v>312</v>
      </c>
    </row>
    <row r="283" spans="1:6" ht="17.25" customHeight="1" thickBot="1" x14ac:dyDescent="0.3">
      <c r="F283" s="395" t="s">
        <v>254</v>
      </c>
    </row>
    <row r="284" spans="1:6" ht="21" customHeight="1" thickBot="1" x14ac:dyDescent="0.3">
      <c r="B284" s="599" t="s">
        <v>293</v>
      </c>
      <c r="C284" s="600"/>
      <c r="D284" s="600"/>
      <c r="E284" s="600"/>
      <c r="F284" s="601"/>
    </row>
    <row r="285" spans="1:6" ht="21" customHeight="1" x14ac:dyDescent="0.25">
      <c r="A285" s="341" t="s">
        <v>239</v>
      </c>
      <c r="B285" s="342" t="s">
        <v>256</v>
      </c>
      <c r="C285" s="343" t="s">
        <v>257</v>
      </c>
      <c r="D285" s="344" t="s">
        <v>258</v>
      </c>
      <c r="E285" s="345" t="s">
        <v>259</v>
      </c>
      <c r="F285" s="344" t="s">
        <v>260</v>
      </c>
    </row>
    <row r="286" spans="1:6" ht="19.5" customHeight="1" thickBot="1" x14ac:dyDescent="0.3">
      <c r="A286" s="346"/>
      <c r="B286" s="347">
        <v>2023</v>
      </c>
      <c r="C286" s="348">
        <v>2023</v>
      </c>
      <c r="D286" s="349">
        <v>2024</v>
      </c>
      <c r="E286" s="350">
        <v>2025</v>
      </c>
      <c r="F286" s="351">
        <v>2026</v>
      </c>
    </row>
    <row r="287" spans="1:6" ht="17.45" customHeight="1" thickBot="1" x14ac:dyDescent="0.3">
      <c r="A287" s="366" t="s">
        <v>261</v>
      </c>
      <c r="B287" s="358">
        <f>SUM(B288:B292)</f>
        <v>233684</v>
      </c>
      <c r="C287" s="358">
        <f>SUM(C288:C292)</f>
        <v>233684</v>
      </c>
      <c r="D287" s="359">
        <f>SUM(D288:D292)</f>
        <v>209555</v>
      </c>
      <c r="E287" s="359">
        <f>SUM(E288:E292)</f>
        <v>209555</v>
      </c>
      <c r="F287" s="359">
        <f>SUM(F288:F292)</f>
        <v>209555</v>
      </c>
    </row>
    <row r="288" spans="1:6" ht="15.75" customHeight="1" x14ac:dyDescent="0.25">
      <c r="A288" s="482" t="s">
        <v>262</v>
      </c>
      <c r="B288" s="418">
        <v>54450</v>
      </c>
      <c r="C288" s="418">
        <v>54450</v>
      </c>
      <c r="D288" s="402">
        <v>95455</v>
      </c>
      <c r="E288" s="402">
        <v>95455</v>
      </c>
      <c r="F288" s="402">
        <v>95455</v>
      </c>
    </row>
    <row r="289" spans="1:6" ht="14.45" customHeight="1" x14ac:dyDescent="0.25">
      <c r="A289" s="352" t="s">
        <v>263</v>
      </c>
      <c r="B289" s="353">
        <v>62900</v>
      </c>
      <c r="C289" s="353">
        <v>62900</v>
      </c>
      <c r="D289" s="354">
        <v>70600</v>
      </c>
      <c r="E289" s="354">
        <v>70600</v>
      </c>
      <c r="F289" s="354">
        <v>70600</v>
      </c>
    </row>
    <row r="290" spans="1:6" ht="14.45" customHeight="1" x14ac:dyDescent="0.25">
      <c r="A290" s="352" t="s">
        <v>264</v>
      </c>
      <c r="B290" s="353">
        <v>7500</v>
      </c>
      <c r="C290" s="353">
        <v>7500</v>
      </c>
      <c r="D290" s="354">
        <v>7500</v>
      </c>
      <c r="E290" s="354">
        <v>7500</v>
      </c>
      <c r="F290" s="354">
        <v>7500</v>
      </c>
    </row>
    <row r="291" spans="1:6" ht="16.5" customHeight="1" x14ac:dyDescent="0.25">
      <c r="A291" s="483" t="s">
        <v>265</v>
      </c>
      <c r="B291" s="353">
        <v>108834</v>
      </c>
      <c r="C291" s="353">
        <v>108834</v>
      </c>
      <c r="D291" s="354">
        <v>36000</v>
      </c>
      <c r="E291" s="354">
        <v>36000</v>
      </c>
      <c r="F291" s="354">
        <v>36000</v>
      </c>
    </row>
    <row r="292" spans="1:6" ht="13.15" customHeight="1" thickBot="1" x14ac:dyDescent="0.3">
      <c r="A292" s="484" t="s">
        <v>266</v>
      </c>
      <c r="B292" s="355">
        <v>0</v>
      </c>
      <c r="C292" s="355">
        <v>0</v>
      </c>
      <c r="D292" s="356">
        <v>0</v>
      </c>
      <c r="E292" s="356">
        <v>0</v>
      </c>
      <c r="F292" s="356">
        <v>0</v>
      </c>
    </row>
    <row r="293" spans="1:6" ht="16.899999999999999" customHeight="1" thickBot="1" x14ac:dyDescent="0.3">
      <c r="A293" s="357" t="s">
        <v>267</v>
      </c>
      <c r="B293" s="358">
        <f t="shared" ref="B293:F293" si="8">B296+B301+B306+B309+B297+B307+B298+B308</f>
        <v>1778067</v>
      </c>
      <c r="C293" s="358">
        <f t="shared" si="8"/>
        <v>2116355</v>
      </c>
      <c r="D293" s="359">
        <f t="shared" si="8"/>
        <v>1982736</v>
      </c>
      <c r="E293" s="359">
        <f t="shared" si="8"/>
        <v>2009206</v>
      </c>
      <c r="F293" s="359">
        <f t="shared" si="8"/>
        <v>2036998</v>
      </c>
    </row>
    <row r="294" spans="1:6" ht="18" customHeight="1" x14ac:dyDescent="0.25">
      <c r="A294" s="360" t="s">
        <v>278</v>
      </c>
      <c r="B294" s="399">
        <v>1047291</v>
      </c>
      <c r="C294" s="399">
        <v>1194430</v>
      </c>
      <c r="D294" s="362">
        <v>1194430</v>
      </c>
      <c r="E294" s="362">
        <v>1194430</v>
      </c>
      <c r="F294" s="362">
        <v>1194430</v>
      </c>
    </row>
    <row r="295" spans="1:6" ht="18" customHeight="1" thickBot="1" x14ac:dyDescent="0.3">
      <c r="A295" s="363" t="s">
        <v>279</v>
      </c>
      <c r="B295" s="400">
        <v>150616</v>
      </c>
      <c r="C295" s="400">
        <v>198450</v>
      </c>
      <c r="D295" s="365">
        <v>222920</v>
      </c>
      <c r="E295" s="365">
        <v>222920</v>
      </c>
      <c r="F295" s="365">
        <v>222920</v>
      </c>
    </row>
    <row r="296" spans="1:6" ht="18" customHeight="1" thickBot="1" x14ac:dyDescent="0.3">
      <c r="A296" s="366" t="s">
        <v>268</v>
      </c>
      <c r="B296" s="358">
        <f>SUM(B294:B295)</f>
        <v>1197907</v>
      </c>
      <c r="C296" s="392">
        <f>SUM(C294:C295)</f>
        <v>1392880</v>
      </c>
      <c r="D296" s="367">
        <f>SUM(D294:D295)</f>
        <v>1417350</v>
      </c>
      <c r="E296" s="367">
        <f>SUM(E294:E295)</f>
        <v>1417350</v>
      </c>
      <c r="F296" s="367">
        <f>SUM(F294:F295)</f>
        <v>1417350</v>
      </c>
    </row>
    <row r="297" spans="1:6" ht="14.25" customHeight="1" thickBot="1" x14ac:dyDescent="0.3">
      <c r="A297" s="357" t="s">
        <v>287</v>
      </c>
      <c r="B297" s="407">
        <v>0</v>
      </c>
      <c r="C297" s="408">
        <v>77653</v>
      </c>
      <c r="D297" s="409">
        <v>0</v>
      </c>
      <c r="E297" s="409">
        <v>0</v>
      </c>
      <c r="F297" s="409">
        <v>0</v>
      </c>
    </row>
    <row r="298" spans="1:6" ht="13.5" customHeight="1" thickBot="1" x14ac:dyDescent="0.3">
      <c r="A298" s="370" t="s">
        <v>238</v>
      </c>
      <c r="B298" s="387">
        <v>0</v>
      </c>
      <c r="C298" s="388">
        <v>0</v>
      </c>
      <c r="D298" s="389">
        <v>0</v>
      </c>
      <c r="E298" s="389">
        <v>0</v>
      </c>
      <c r="F298" s="389">
        <v>0</v>
      </c>
    </row>
    <row r="299" spans="1:6" ht="12" customHeight="1" x14ac:dyDescent="0.25">
      <c r="A299" s="371" t="s">
        <v>270</v>
      </c>
      <c r="B299" s="399">
        <v>0</v>
      </c>
      <c r="C299" s="372">
        <v>0</v>
      </c>
      <c r="D299" s="373">
        <v>0</v>
      </c>
      <c r="E299" s="362">
        <v>0</v>
      </c>
      <c r="F299" s="373">
        <v>0</v>
      </c>
    </row>
    <row r="300" spans="1:6" ht="15.75" customHeight="1" thickBot="1" x14ac:dyDescent="0.3">
      <c r="A300" s="375" t="s">
        <v>271</v>
      </c>
      <c r="B300" s="400">
        <v>0</v>
      </c>
      <c r="C300" s="376">
        <v>1500</v>
      </c>
      <c r="D300" s="377">
        <v>0</v>
      </c>
      <c r="E300" s="365">
        <v>0</v>
      </c>
      <c r="F300" s="377">
        <v>0</v>
      </c>
    </row>
    <row r="301" spans="1:6" ht="13.5" customHeight="1" thickBot="1" x14ac:dyDescent="0.3">
      <c r="A301" s="366" t="s">
        <v>272</v>
      </c>
      <c r="B301" s="358">
        <f>B299+B300</f>
        <v>0</v>
      </c>
      <c r="C301" s="358">
        <f>C299+C300</f>
        <v>1500</v>
      </c>
      <c r="D301" s="359">
        <f>D299+D300</f>
        <v>0</v>
      </c>
      <c r="E301" s="359">
        <f>E299+E300</f>
        <v>0</v>
      </c>
      <c r="F301" s="359">
        <f>F299+F300</f>
        <v>0</v>
      </c>
    </row>
    <row r="302" spans="1:6" ht="14.25" customHeight="1" x14ac:dyDescent="0.25">
      <c r="A302" s="371" t="s">
        <v>280</v>
      </c>
      <c r="B302" s="399">
        <v>200182</v>
      </c>
      <c r="C302" s="399">
        <v>203810</v>
      </c>
      <c r="D302" s="373">
        <v>187000</v>
      </c>
      <c r="E302" s="373">
        <v>196350</v>
      </c>
      <c r="F302" s="373">
        <v>206168</v>
      </c>
    </row>
    <row r="303" spans="1:6" ht="14.25" customHeight="1" x14ac:dyDescent="0.25">
      <c r="A303" s="352" t="s">
        <v>281</v>
      </c>
      <c r="B303" s="353">
        <v>45274</v>
      </c>
      <c r="C303" s="353">
        <v>45274</v>
      </c>
      <c r="D303" s="354">
        <v>46949</v>
      </c>
      <c r="E303" s="382">
        <v>49297</v>
      </c>
      <c r="F303" s="382">
        <v>51761</v>
      </c>
    </row>
    <row r="304" spans="1:6" ht="14.25" customHeight="1" x14ac:dyDescent="0.25">
      <c r="A304" s="352" t="s">
        <v>282</v>
      </c>
      <c r="B304" s="353">
        <v>213368</v>
      </c>
      <c r="C304" s="353">
        <v>273902</v>
      </c>
      <c r="D304" s="382">
        <v>282000</v>
      </c>
      <c r="E304" s="382">
        <v>296100</v>
      </c>
      <c r="F304" s="382">
        <v>310905</v>
      </c>
    </row>
    <row r="305" spans="1:6" ht="14.25" customHeight="1" thickBot="1" x14ac:dyDescent="0.3">
      <c r="A305" s="383" t="s">
        <v>283</v>
      </c>
      <c r="B305" s="400">
        <v>12502</v>
      </c>
      <c r="C305" s="400">
        <v>12502</v>
      </c>
      <c r="D305" s="365">
        <v>13437</v>
      </c>
      <c r="E305" s="377">
        <v>14109</v>
      </c>
      <c r="F305" s="377">
        <v>14814</v>
      </c>
    </row>
    <row r="306" spans="1:6" ht="14.25" customHeight="1" thickBot="1" x14ac:dyDescent="0.3">
      <c r="A306" s="366" t="s">
        <v>273</v>
      </c>
      <c r="B306" s="412">
        <f>B302+B303+B304+B305</f>
        <v>471326</v>
      </c>
      <c r="C306" s="412">
        <f>C302+C303+C304+C305</f>
        <v>535488</v>
      </c>
      <c r="D306" s="413">
        <f>D302+D303+D304+D305</f>
        <v>529386</v>
      </c>
      <c r="E306" s="413">
        <f>E302+E303+E304+E305</f>
        <v>555856</v>
      </c>
      <c r="F306" s="413">
        <f>F302+F303+F304+F305</f>
        <v>583648</v>
      </c>
    </row>
    <row r="307" spans="1:6" ht="15.75" customHeight="1" thickBot="1" x14ac:dyDescent="0.3">
      <c r="A307" s="385" t="s">
        <v>274</v>
      </c>
      <c r="B307" s="414">
        <v>108834</v>
      </c>
      <c r="C307" s="414">
        <v>108834</v>
      </c>
      <c r="D307" s="440">
        <v>36000</v>
      </c>
      <c r="E307" s="440">
        <v>36000</v>
      </c>
      <c r="F307" s="440">
        <v>36000</v>
      </c>
    </row>
    <row r="308" spans="1:6" ht="15.75" customHeight="1" thickBot="1" x14ac:dyDescent="0.3">
      <c r="A308" s="385" t="s">
        <v>275</v>
      </c>
      <c r="B308" s="414">
        <v>0</v>
      </c>
      <c r="C308" s="414">
        <v>0</v>
      </c>
      <c r="D308" s="437">
        <v>0</v>
      </c>
      <c r="E308" s="437">
        <v>0</v>
      </c>
      <c r="F308" s="437">
        <v>0</v>
      </c>
    </row>
    <row r="309" spans="1:6" ht="14.25" customHeight="1" thickBot="1" x14ac:dyDescent="0.3">
      <c r="A309" s="370" t="s">
        <v>276</v>
      </c>
      <c r="B309" s="399">
        <v>0</v>
      </c>
      <c r="C309" s="372">
        <v>0</v>
      </c>
      <c r="D309" s="373">
        <v>0</v>
      </c>
      <c r="E309" s="438">
        <v>0</v>
      </c>
      <c r="F309" s="390">
        <v>0</v>
      </c>
    </row>
    <row r="310" spans="1:6" ht="12.75" customHeight="1" thickBot="1" x14ac:dyDescent="0.3">
      <c r="A310" s="391" t="s">
        <v>156</v>
      </c>
      <c r="B310" s="358">
        <v>0</v>
      </c>
      <c r="C310" s="392">
        <v>11000</v>
      </c>
      <c r="D310" s="367">
        <v>0</v>
      </c>
      <c r="E310" s="367">
        <v>0</v>
      </c>
      <c r="F310" s="367">
        <v>0</v>
      </c>
    </row>
    <row r="311" spans="1:6" ht="12.75" customHeight="1" x14ac:dyDescent="0.25">
      <c r="B311" s="339"/>
      <c r="C311" s="394"/>
      <c r="D311" s="339"/>
      <c r="E311" s="339"/>
      <c r="F311" s="339"/>
    </row>
    <row r="312" spans="1:6" ht="9" customHeight="1" x14ac:dyDescent="0.25">
      <c r="B312" s="339"/>
      <c r="C312" s="339"/>
    </row>
    <row r="313" spans="1:6" ht="21" customHeight="1" x14ac:dyDescent="0.35">
      <c r="A313" s="336" t="s">
        <v>253</v>
      </c>
      <c r="B313" s="337"/>
      <c r="C313" s="337"/>
      <c r="D313" s="337"/>
      <c r="E313" s="337"/>
      <c r="F313" s="338" t="s">
        <v>313</v>
      </c>
    </row>
    <row r="314" spans="1:6" ht="16.5" customHeight="1" thickBot="1" x14ac:dyDescent="0.3">
      <c r="F314" s="395" t="s">
        <v>254</v>
      </c>
    </row>
    <row r="315" spans="1:6" ht="21" customHeight="1" thickBot="1" x14ac:dyDescent="0.3">
      <c r="B315" s="599" t="s">
        <v>294</v>
      </c>
      <c r="C315" s="600"/>
      <c r="D315" s="600"/>
      <c r="E315" s="600"/>
      <c r="F315" s="601"/>
    </row>
    <row r="316" spans="1:6" ht="21" customHeight="1" x14ac:dyDescent="0.25">
      <c r="A316" s="341" t="s">
        <v>239</v>
      </c>
      <c r="B316" s="342" t="s">
        <v>256</v>
      </c>
      <c r="C316" s="343" t="s">
        <v>257</v>
      </c>
      <c r="D316" s="344" t="s">
        <v>258</v>
      </c>
      <c r="E316" s="345" t="s">
        <v>259</v>
      </c>
      <c r="F316" s="344" t="s">
        <v>260</v>
      </c>
    </row>
    <row r="317" spans="1:6" ht="17.25" customHeight="1" thickBot="1" x14ac:dyDescent="0.3">
      <c r="A317" s="346"/>
      <c r="B317" s="347">
        <v>2023</v>
      </c>
      <c r="C317" s="348">
        <v>2023</v>
      </c>
      <c r="D317" s="349">
        <v>2024</v>
      </c>
      <c r="E317" s="350">
        <v>2025</v>
      </c>
      <c r="F317" s="351">
        <v>2026</v>
      </c>
    </row>
    <row r="318" spans="1:6" ht="17.25" customHeight="1" thickBot="1" x14ac:dyDescent="0.3">
      <c r="A318" s="366" t="s">
        <v>261</v>
      </c>
      <c r="B318" s="358">
        <f>SUM(B319:B323)</f>
        <v>284060</v>
      </c>
      <c r="C318" s="358">
        <f>SUM(C319:C323)</f>
        <v>284301</v>
      </c>
      <c r="D318" s="359">
        <f>SUM(D319:D323)</f>
        <v>258400</v>
      </c>
      <c r="E318" s="359">
        <f>SUM(E319:E323)</f>
        <v>258400</v>
      </c>
      <c r="F318" s="359">
        <f>SUM(F319:F323)</f>
        <v>258400</v>
      </c>
    </row>
    <row r="319" spans="1:6" ht="16.5" customHeight="1" x14ac:dyDescent="0.25">
      <c r="A319" s="482" t="s">
        <v>262</v>
      </c>
      <c r="B319" s="418">
        <v>50000</v>
      </c>
      <c r="C319" s="418">
        <v>50000</v>
      </c>
      <c r="D319" s="489">
        <v>144000</v>
      </c>
      <c r="E319" s="489">
        <v>144000</v>
      </c>
      <c r="F319" s="489">
        <v>144000</v>
      </c>
    </row>
    <row r="320" spans="1:6" ht="15.75" customHeight="1" x14ac:dyDescent="0.25">
      <c r="A320" s="352" t="s">
        <v>263</v>
      </c>
      <c r="B320" s="353">
        <v>59030</v>
      </c>
      <c r="C320" s="353">
        <v>59030</v>
      </c>
      <c r="D320" s="382">
        <v>66500</v>
      </c>
      <c r="E320" s="382">
        <v>66500</v>
      </c>
      <c r="F320" s="382">
        <v>66500</v>
      </c>
    </row>
    <row r="321" spans="1:6" ht="15" customHeight="1" x14ac:dyDescent="0.25">
      <c r="A321" s="352" t="s">
        <v>264</v>
      </c>
      <c r="B321" s="353">
        <v>7000</v>
      </c>
      <c r="C321" s="353">
        <v>7000</v>
      </c>
      <c r="D321" s="382">
        <v>7850</v>
      </c>
      <c r="E321" s="382">
        <v>7850</v>
      </c>
      <c r="F321" s="382">
        <v>7850</v>
      </c>
    </row>
    <row r="322" spans="1:6" ht="15.75" customHeight="1" x14ac:dyDescent="0.25">
      <c r="A322" s="483" t="s">
        <v>265</v>
      </c>
      <c r="B322" s="353">
        <v>168000</v>
      </c>
      <c r="C322" s="353">
        <v>168000</v>
      </c>
      <c r="D322" s="382">
        <v>40050</v>
      </c>
      <c r="E322" s="382">
        <v>40050</v>
      </c>
      <c r="F322" s="382">
        <v>40050</v>
      </c>
    </row>
    <row r="323" spans="1:6" ht="14.25" customHeight="1" thickBot="1" x14ac:dyDescent="0.3">
      <c r="A323" s="484" t="s">
        <v>266</v>
      </c>
      <c r="B323" s="355">
        <v>30</v>
      </c>
      <c r="C323" s="355">
        <v>271</v>
      </c>
      <c r="D323" s="434">
        <v>0</v>
      </c>
      <c r="E323" s="434">
        <v>0</v>
      </c>
      <c r="F323" s="434">
        <v>0</v>
      </c>
    </row>
    <row r="324" spans="1:6" ht="16.5" customHeight="1" thickBot="1" x14ac:dyDescent="0.3">
      <c r="A324" s="357" t="s">
        <v>267</v>
      </c>
      <c r="B324" s="358">
        <f t="shared" ref="B324:F324" si="9">B327+B332+B337+B340+B328+B338+B329+B339</f>
        <v>2122318</v>
      </c>
      <c r="C324" s="358">
        <f t="shared" si="9"/>
        <v>2598483</v>
      </c>
      <c r="D324" s="359">
        <f t="shared" si="9"/>
        <v>2472596</v>
      </c>
      <c r="E324" s="359">
        <f t="shared" si="9"/>
        <v>2509045</v>
      </c>
      <c r="F324" s="359">
        <f t="shared" si="9"/>
        <v>2547240</v>
      </c>
    </row>
    <row r="325" spans="1:6" ht="17.25" customHeight="1" x14ac:dyDescent="0.25">
      <c r="A325" s="360" t="s">
        <v>278</v>
      </c>
      <c r="B325" s="399">
        <v>1160434</v>
      </c>
      <c r="C325" s="399">
        <v>1393567</v>
      </c>
      <c r="D325" s="362">
        <v>1393567</v>
      </c>
      <c r="E325" s="362">
        <v>1393567</v>
      </c>
      <c r="F325" s="362">
        <v>1393567</v>
      </c>
    </row>
    <row r="326" spans="1:6" ht="17.25" customHeight="1" thickBot="1" x14ac:dyDescent="0.3">
      <c r="A326" s="363" t="s">
        <v>279</v>
      </c>
      <c r="B326" s="400">
        <v>178783</v>
      </c>
      <c r="C326" s="400">
        <v>282064</v>
      </c>
      <c r="D326" s="377">
        <v>309988</v>
      </c>
      <c r="E326" s="377">
        <v>309988</v>
      </c>
      <c r="F326" s="377">
        <v>309988</v>
      </c>
    </row>
    <row r="327" spans="1:6" ht="17.25" customHeight="1" thickBot="1" x14ac:dyDescent="0.3">
      <c r="A327" s="366" t="s">
        <v>268</v>
      </c>
      <c r="B327" s="358">
        <f>SUM(B325:B326)</f>
        <v>1339217</v>
      </c>
      <c r="C327" s="358">
        <f>SUM(C325:C326)</f>
        <v>1675631</v>
      </c>
      <c r="D327" s="359">
        <f>SUM(D325:D326)</f>
        <v>1703555</v>
      </c>
      <c r="E327" s="359">
        <f>SUM(E325:E326)</f>
        <v>1703555</v>
      </c>
      <c r="F327" s="359">
        <f>SUM(F325:F326)</f>
        <v>1703555</v>
      </c>
    </row>
    <row r="328" spans="1:6" ht="13.9" customHeight="1" thickBot="1" x14ac:dyDescent="0.3">
      <c r="A328" s="357" t="s">
        <v>287</v>
      </c>
      <c r="B328" s="407">
        <v>0</v>
      </c>
      <c r="C328" s="408">
        <v>97904</v>
      </c>
      <c r="D328" s="409">
        <v>0</v>
      </c>
      <c r="E328" s="409">
        <v>0</v>
      </c>
      <c r="F328" s="409">
        <v>0</v>
      </c>
    </row>
    <row r="329" spans="1:6" ht="13.5" customHeight="1" thickBot="1" x14ac:dyDescent="0.3">
      <c r="A329" s="370" t="s">
        <v>238</v>
      </c>
      <c r="B329" s="387">
        <v>0</v>
      </c>
      <c r="C329" s="388">
        <v>241</v>
      </c>
      <c r="D329" s="389">
        <v>0</v>
      </c>
      <c r="E329" s="389">
        <v>0</v>
      </c>
      <c r="F329" s="389">
        <v>0</v>
      </c>
    </row>
    <row r="330" spans="1:6" ht="14.25" customHeight="1" x14ac:dyDescent="0.25">
      <c r="A330" s="371" t="s">
        <v>270</v>
      </c>
      <c r="B330" s="399">
        <v>0</v>
      </c>
      <c r="C330" s="372"/>
      <c r="D330" s="373">
        <v>0</v>
      </c>
      <c r="E330" s="362">
        <v>0</v>
      </c>
      <c r="F330" s="373">
        <v>0</v>
      </c>
    </row>
    <row r="331" spans="1:6" ht="14.25" customHeight="1" thickBot="1" x14ac:dyDescent="0.3">
      <c r="A331" s="375" t="s">
        <v>271</v>
      </c>
      <c r="B331" s="400">
        <v>0</v>
      </c>
      <c r="C331" s="376">
        <v>6200</v>
      </c>
      <c r="D331" s="377">
        <v>0</v>
      </c>
      <c r="E331" s="365">
        <v>0</v>
      </c>
      <c r="F331" s="377">
        <v>0</v>
      </c>
    </row>
    <row r="332" spans="1:6" ht="16.5" customHeight="1" thickBot="1" x14ac:dyDescent="0.3">
      <c r="A332" s="366" t="s">
        <v>272</v>
      </c>
      <c r="B332" s="358">
        <f>B330+B331</f>
        <v>0</v>
      </c>
      <c r="C332" s="358">
        <f>C330+C331</f>
        <v>6200</v>
      </c>
      <c r="D332" s="359">
        <f>D330+D331</f>
        <v>0</v>
      </c>
      <c r="E332" s="359">
        <f>E330+E331</f>
        <v>0</v>
      </c>
      <c r="F332" s="359">
        <f>F330+F331</f>
        <v>0</v>
      </c>
    </row>
    <row r="333" spans="1:6" ht="15" customHeight="1" x14ac:dyDescent="0.25">
      <c r="A333" s="371" t="s">
        <v>280</v>
      </c>
      <c r="B333" s="399">
        <v>193904</v>
      </c>
      <c r="C333" s="399">
        <v>194704</v>
      </c>
      <c r="D333" s="373">
        <v>209000</v>
      </c>
      <c r="E333" s="373">
        <v>219450</v>
      </c>
      <c r="F333" s="373">
        <f>230423</f>
        <v>230423</v>
      </c>
    </row>
    <row r="334" spans="1:6" ht="14.25" customHeight="1" x14ac:dyDescent="0.25">
      <c r="A334" s="352" t="s">
        <v>281</v>
      </c>
      <c r="B334" s="353">
        <v>41383</v>
      </c>
      <c r="C334" s="353">
        <v>46603</v>
      </c>
      <c r="D334" s="354">
        <v>42919</v>
      </c>
      <c r="E334" s="382">
        <v>45065</v>
      </c>
      <c r="F334" s="382">
        <v>47318</v>
      </c>
    </row>
    <row r="335" spans="1:6" ht="13.5" customHeight="1" x14ac:dyDescent="0.25">
      <c r="A335" s="352" t="s">
        <v>282</v>
      </c>
      <c r="B335" s="353">
        <v>363005</v>
      </c>
      <c r="C335" s="353">
        <v>392391</v>
      </c>
      <c r="D335" s="382">
        <v>459000</v>
      </c>
      <c r="E335" s="382">
        <v>481950</v>
      </c>
      <c r="F335" s="382">
        <v>506048</v>
      </c>
    </row>
    <row r="336" spans="1:6" ht="17.25" customHeight="1" thickBot="1" x14ac:dyDescent="0.3">
      <c r="A336" s="383" t="s">
        <v>283</v>
      </c>
      <c r="B336" s="400">
        <v>16809</v>
      </c>
      <c r="C336" s="400">
        <v>16809</v>
      </c>
      <c r="D336" s="365">
        <f>18071+1</f>
        <v>18072</v>
      </c>
      <c r="E336" s="377">
        <v>18975</v>
      </c>
      <c r="F336" s="377">
        <f>19847-1</f>
        <v>19846</v>
      </c>
    </row>
    <row r="337" spans="1:7" ht="17.45" customHeight="1" thickBot="1" x14ac:dyDescent="0.3">
      <c r="A337" s="366" t="s">
        <v>273</v>
      </c>
      <c r="B337" s="412">
        <f>B333+B334+B335+B336</f>
        <v>615101</v>
      </c>
      <c r="C337" s="412">
        <f>C333+C334+C335+C336</f>
        <v>650507</v>
      </c>
      <c r="D337" s="413">
        <f>D333+D334+D335+D336</f>
        <v>728991</v>
      </c>
      <c r="E337" s="413">
        <f>E333+E334+E335+E336</f>
        <v>765440</v>
      </c>
      <c r="F337" s="413">
        <f>F333+F334+F335+F336</f>
        <v>803635</v>
      </c>
    </row>
    <row r="338" spans="1:7" ht="15" customHeight="1" thickBot="1" x14ac:dyDescent="0.3">
      <c r="A338" s="385" t="s">
        <v>274</v>
      </c>
      <c r="B338" s="414">
        <v>168000</v>
      </c>
      <c r="C338" s="414">
        <v>168000</v>
      </c>
      <c r="D338" s="437">
        <v>40050</v>
      </c>
      <c r="E338" s="437">
        <v>40050</v>
      </c>
      <c r="F338" s="437">
        <v>40050</v>
      </c>
    </row>
    <row r="339" spans="1:7" ht="14.45" customHeight="1" thickBot="1" x14ac:dyDescent="0.3">
      <c r="A339" s="385" t="s">
        <v>275</v>
      </c>
      <c r="B339" s="414">
        <v>0</v>
      </c>
      <c r="C339" s="414">
        <v>0</v>
      </c>
      <c r="D339" s="437">
        <v>0</v>
      </c>
      <c r="E339" s="437">
        <v>0</v>
      </c>
      <c r="F339" s="437">
        <v>0</v>
      </c>
    </row>
    <row r="340" spans="1:7" ht="14.25" customHeight="1" thickBot="1" x14ac:dyDescent="0.3">
      <c r="A340" s="439" t="s">
        <v>276</v>
      </c>
      <c r="B340" s="399">
        <v>0</v>
      </c>
      <c r="C340" s="372">
        <v>0</v>
      </c>
      <c r="D340" s="373">
        <v>0</v>
      </c>
      <c r="E340" s="440">
        <v>0</v>
      </c>
      <c r="F340" s="389">
        <v>0</v>
      </c>
    </row>
    <row r="341" spans="1:7" ht="17.25" customHeight="1" thickBot="1" x14ac:dyDescent="0.3">
      <c r="A341" s="391" t="s">
        <v>156</v>
      </c>
      <c r="B341" s="358">
        <v>0</v>
      </c>
      <c r="C341" s="392">
        <v>0</v>
      </c>
      <c r="D341" s="367">
        <v>0</v>
      </c>
      <c r="E341" s="367">
        <v>0</v>
      </c>
      <c r="F341" s="367">
        <v>0</v>
      </c>
    </row>
    <row r="342" spans="1:7" ht="12.75" customHeight="1" x14ac:dyDescent="0.25">
      <c r="B342" s="339"/>
      <c r="C342" s="394"/>
    </row>
    <row r="343" spans="1:7" ht="9" customHeight="1" x14ac:dyDescent="0.25"/>
    <row r="344" spans="1:7" ht="22.5" customHeight="1" x14ac:dyDescent="0.35">
      <c r="A344" s="336" t="s">
        <v>253</v>
      </c>
      <c r="B344" s="337"/>
      <c r="C344" s="337"/>
      <c r="D344" s="337"/>
      <c r="E344" s="337"/>
      <c r="F344" s="338" t="s">
        <v>314</v>
      </c>
    </row>
    <row r="345" spans="1:7" ht="14.25" customHeight="1" thickBot="1" x14ac:dyDescent="0.3">
      <c r="F345" s="395" t="s">
        <v>254</v>
      </c>
    </row>
    <row r="346" spans="1:7" ht="17.25" customHeight="1" thickBot="1" x14ac:dyDescent="0.3">
      <c r="B346" s="599" t="s">
        <v>295</v>
      </c>
      <c r="C346" s="600"/>
      <c r="D346" s="600"/>
      <c r="E346" s="600"/>
      <c r="F346" s="601"/>
    </row>
    <row r="347" spans="1:7" ht="18" customHeight="1" x14ac:dyDescent="0.25">
      <c r="A347" s="341" t="s">
        <v>239</v>
      </c>
      <c r="B347" s="342" t="s">
        <v>256</v>
      </c>
      <c r="C347" s="343" t="s">
        <v>257</v>
      </c>
      <c r="D347" s="344" t="s">
        <v>258</v>
      </c>
      <c r="E347" s="345" t="s">
        <v>259</v>
      </c>
      <c r="F347" s="344" t="s">
        <v>260</v>
      </c>
    </row>
    <row r="348" spans="1:7" ht="14.45" customHeight="1" thickBot="1" x14ac:dyDescent="0.3">
      <c r="A348" s="346"/>
      <c r="B348" s="347">
        <v>2023</v>
      </c>
      <c r="C348" s="348">
        <v>2023</v>
      </c>
      <c r="D348" s="349">
        <v>2024</v>
      </c>
      <c r="E348" s="350">
        <v>2025</v>
      </c>
      <c r="F348" s="351">
        <v>2026</v>
      </c>
    </row>
    <row r="349" spans="1:7" ht="15.75" customHeight="1" thickBot="1" x14ac:dyDescent="0.3">
      <c r="A349" s="366" t="s">
        <v>261</v>
      </c>
      <c r="B349" s="412">
        <f t="shared" ref="B349:F354" si="10">SUM(B7+B39+B70+B101+B132+B163+B194+B225+B256+B287+B318)</f>
        <v>2034109</v>
      </c>
      <c r="C349" s="412">
        <f t="shared" si="10"/>
        <v>2035869</v>
      </c>
      <c r="D349" s="413">
        <f t="shared" si="10"/>
        <v>1786869</v>
      </c>
      <c r="E349" s="413">
        <f t="shared" si="10"/>
        <v>1786869</v>
      </c>
      <c r="F349" s="413">
        <f t="shared" si="10"/>
        <v>1786869</v>
      </c>
      <c r="G349" s="441"/>
    </row>
    <row r="350" spans="1:7" ht="15.75" customHeight="1" x14ac:dyDescent="0.25">
      <c r="A350" s="482" t="s">
        <v>262</v>
      </c>
      <c r="B350" s="442">
        <f t="shared" si="10"/>
        <v>482430</v>
      </c>
      <c r="C350" s="442">
        <f t="shared" si="10"/>
        <v>482430</v>
      </c>
      <c r="D350" s="451">
        <f t="shared" si="10"/>
        <v>943525</v>
      </c>
      <c r="E350" s="451">
        <f t="shared" si="10"/>
        <v>943525</v>
      </c>
      <c r="F350" s="451">
        <f t="shared" si="10"/>
        <v>943525</v>
      </c>
    </row>
    <row r="351" spans="1:7" ht="15" customHeight="1" x14ac:dyDescent="0.25">
      <c r="A351" s="352" t="s">
        <v>263</v>
      </c>
      <c r="B351" s="442">
        <f t="shared" si="10"/>
        <v>474190</v>
      </c>
      <c r="C351" s="442">
        <f t="shared" si="10"/>
        <v>474190</v>
      </c>
      <c r="D351" s="451">
        <f t="shared" si="10"/>
        <v>498770</v>
      </c>
      <c r="E351" s="451">
        <f t="shared" si="10"/>
        <v>498770</v>
      </c>
      <c r="F351" s="451">
        <f t="shared" si="10"/>
        <v>498770</v>
      </c>
    </row>
    <row r="352" spans="1:7" ht="13.5" customHeight="1" x14ac:dyDescent="0.25">
      <c r="A352" s="352" t="s">
        <v>264</v>
      </c>
      <c r="B352" s="442">
        <f t="shared" si="10"/>
        <v>79914</v>
      </c>
      <c r="C352" s="442">
        <f t="shared" si="10"/>
        <v>79914</v>
      </c>
      <c r="D352" s="451">
        <f t="shared" si="10"/>
        <v>83551</v>
      </c>
      <c r="E352" s="451">
        <f t="shared" si="10"/>
        <v>83551</v>
      </c>
      <c r="F352" s="451">
        <f t="shared" si="10"/>
        <v>83551</v>
      </c>
    </row>
    <row r="353" spans="1:7" ht="14.25" customHeight="1" x14ac:dyDescent="0.25">
      <c r="A353" s="483" t="s">
        <v>325</v>
      </c>
      <c r="B353" s="442">
        <f t="shared" si="10"/>
        <v>993541</v>
      </c>
      <c r="C353" s="442">
        <f t="shared" si="10"/>
        <v>993541</v>
      </c>
      <c r="D353" s="451">
        <f t="shared" si="10"/>
        <v>257021</v>
      </c>
      <c r="E353" s="451">
        <f t="shared" si="10"/>
        <v>257021</v>
      </c>
      <c r="F353" s="451">
        <f t="shared" si="10"/>
        <v>257021</v>
      </c>
    </row>
    <row r="354" spans="1:7" ht="14.25" customHeight="1" thickBot="1" x14ac:dyDescent="0.3">
      <c r="A354" s="484" t="s">
        <v>266</v>
      </c>
      <c r="B354" s="452">
        <f t="shared" si="10"/>
        <v>4034</v>
      </c>
      <c r="C354" s="452">
        <f t="shared" si="10"/>
        <v>5794</v>
      </c>
      <c r="D354" s="490">
        <f t="shared" si="10"/>
        <v>4002</v>
      </c>
      <c r="E354" s="490">
        <f t="shared" si="10"/>
        <v>4002</v>
      </c>
      <c r="F354" s="490">
        <f t="shared" si="10"/>
        <v>4002</v>
      </c>
    </row>
    <row r="355" spans="1:7" ht="14.25" customHeight="1" thickBot="1" x14ac:dyDescent="0.3">
      <c r="A355" s="444" t="s">
        <v>339</v>
      </c>
      <c r="B355" s="445">
        <f>B350+B351+B352+B354</f>
        <v>1040568</v>
      </c>
      <c r="C355" s="445">
        <f t="shared" ref="C355:F355" si="11">C350+C351+C352+C354</f>
        <v>1042328</v>
      </c>
      <c r="D355" s="446">
        <f t="shared" si="11"/>
        <v>1529848</v>
      </c>
      <c r="E355" s="446">
        <f t="shared" si="11"/>
        <v>1529848</v>
      </c>
      <c r="F355" s="491">
        <f t="shared" si="11"/>
        <v>1529848</v>
      </c>
    </row>
    <row r="356" spans="1:7" ht="14.25" customHeight="1" thickBot="1" x14ac:dyDescent="0.3">
      <c r="A356" s="398" t="s">
        <v>267</v>
      </c>
      <c r="B356" s="358">
        <f t="shared" ref="B356:F356" si="12">B359+B364+B371+B374+B360+B372+B361+B373</f>
        <v>17405218</v>
      </c>
      <c r="C356" s="358">
        <f t="shared" si="12"/>
        <v>21622034.140000001</v>
      </c>
      <c r="D356" s="359">
        <f t="shared" si="12"/>
        <v>20200642</v>
      </c>
      <c r="E356" s="359">
        <f t="shared" si="12"/>
        <v>20471393</v>
      </c>
      <c r="F356" s="359">
        <f t="shared" si="12"/>
        <v>20755609</v>
      </c>
    </row>
    <row r="357" spans="1:7" ht="18" customHeight="1" x14ac:dyDescent="0.25">
      <c r="A357" s="360" t="s">
        <v>278</v>
      </c>
      <c r="B357" s="442">
        <f t="shared" ref="B357:F358" si="13">SUM(B14+B46+B77+B108+B139+B170+B201+B232+B263+B294+B325)</f>
        <v>10153318</v>
      </c>
      <c r="C357" s="442">
        <f t="shared" si="13"/>
        <v>12214095</v>
      </c>
      <c r="D357" s="447">
        <f t="shared" si="13"/>
        <v>12216920</v>
      </c>
      <c r="E357" s="443">
        <f t="shared" si="13"/>
        <v>12216920</v>
      </c>
      <c r="F357" s="443">
        <f t="shared" si="13"/>
        <v>12216920</v>
      </c>
    </row>
    <row r="358" spans="1:7" ht="18" customHeight="1" thickBot="1" x14ac:dyDescent="0.3">
      <c r="A358" s="363" t="s">
        <v>279</v>
      </c>
      <c r="B358" s="442">
        <f t="shared" si="13"/>
        <v>1478945</v>
      </c>
      <c r="C358" s="442">
        <f t="shared" si="13"/>
        <v>2178848</v>
      </c>
      <c r="D358" s="447">
        <f t="shared" si="13"/>
        <v>2311672</v>
      </c>
      <c r="E358" s="443">
        <f t="shared" si="13"/>
        <v>2311672</v>
      </c>
      <c r="F358" s="443">
        <f t="shared" si="13"/>
        <v>2311672</v>
      </c>
    </row>
    <row r="359" spans="1:7" ht="17.25" customHeight="1" thickBot="1" x14ac:dyDescent="0.3">
      <c r="A359" s="448" t="s">
        <v>296</v>
      </c>
      <c r="B359" s="412">
        <f>SUM(B357:B358)</f>
        <v>11632263</v>
      </c>
      <c r="C359" s="420">
        <f>SUM(C357:C358)</f>
        <v>14392943</v>
      </c>
      <c r="D359" s="421">
        <f>SUM(D357:D358)</f>
        <v>14528592</v>
      </c>
      <c r="E359" s="425">
        <f>SUM(E357:E358)</f>
        <v>14528592</v>
      </c>
      <c r="F359" s="425">
        <f>SUM(F357:F358)</f>
        <v>14528592</v>
      </c>
    </row>
    <row r="360" spans="1:7" ht="14.25" customHeight="1" thickBot="1" x14ac:dyDescent="0.3">
      <c r="A360" s="357" t="s">
        <v>287</v>
      </c>
      <c r="B360" s="412">
        <f t="shared" ref="B360:F363" si="14">SUM(B17+B49+B80+B111+B142+B173+B204+B235+B266+B297+B328)</f>
        <v>0</v>
      </c>
      <c r="C360" s="412">
        <f t="shared" si="14"/>
        <v>1142419.1400000001</v>
      </c>
      <c r="D360" s="413">
        <f t="shared" si="14"/>
        <v>0</v>
      </c>
      <c r="E360" s="413">
        <f t="shared" si="14"/>
        <v>0</v>
      </c>
      <c r="F360" s="413">
        <f t="shared" si="14"/>
        <v>0</v>
      </c>
    </row>
    <row r="361" spans="1:7" ht="14.45" customHeight="1" thickBot="1" x14ac:dyDescent="0.3">
      <c r="A361" s="370" t="s">
        <v>238</v>
      </c>
      <c r="B361" s="442">
        <f t="shared" si="14"/>
        <v>0</v>
      </c>
      <c r="C361" s="442">
        <f t="shared" si="14"/>
        <v>1760</v>
      </c>
      <c r="D361" s="447">
        <f t="shared" si="14"/>
        <v>0</v>
      </c>
      <c r="E361" s="443">
        <f t="shared" si="14"/>
        <v>0</v>
      </c>
      <c r="F361" s="443">
        <f t="shared" si="14"/>
        <v>0</v>
      </c>
    </row>
    <row r="362" spans="1:7" ht="14.25" customHeight="1" x14ac:dyDescent="0.25">
      <c r="A362" s="371" t="s">
        <v>270</v>
      </c>
      <c r="B362" s="442">
        <f t="shared" si="14"/>
        <v>0</v>
      </c>
      <c r="C362" s="442">
        <f t="shared" si="14"/>
        <v>0</v>
      </c>
      <c r="D362" s="447">
        <f t="shared" si="14"/>
        <v>0</v>
      </c>
      <c r="E362" s="443">
        <f t="shared" si="14"/>
        <v>0</v>
      </c>
      <c r="F362" s="443">
        <f t="shared" si="14"/>
        <v>0</v>
      </c>
    </row>
    <row r="363" spans="1:7" ht="12" customHeight="1" thickBot="1" x14ac:dyDescent="0.3">
      <c r="A363" s="375" t="s">
        <v>271</v>
      </c>
      <c r="B363" s="442">
        <f t="shared" si="14"/>
        <v>0</v>
      </c>
      <c r="C363" s="442">
        <f t="shared" si="14"/>
        <v>31240</v>
      </c>
      <c r="D363" s="447">
        <f t="shared" si="14"/>
        <v>0</v>
      </c>
      <c r="E363" s="443">
        <f t="shared" si="14"/>
        <v>0</v>
      </c>
      <c r="F363" s="443">
        <f t="shared" si="14"/>
        <v>0</v>
      </c>
    </row>
    <row r="364" spans="1:7" ht="17.25" customHeight="1" thickBot="1" x14ac:dyDescent="0.3">
      <c r="A364" s="366" t="s">
        <v>272</v>
      </c>
      <c r="B364" s="412">
        <f>B362+B363</f>
        <v>0</v>
      </c>
      <c r="C364" s="412">
        <f>C362+C363</f>
        <v>31240</v>
      </c>
      <c r="D364" s="421">
        <f>D362+D363</f>
        <v>0</v>
      </c>
      <c r="E364" s="425">
        <f>E362+E363</f>
        <v>0</v>
      </c>
      <c r="F364" s="425">
        <f>F362+F363</f>
        <v>0</v>
      </c>
    </row>
    <row r="365" spans="1:7" ht="12" customHeight="1" x14ac:dyDescent="0.25">
      <c r="A365" s="371" t="s">
        <v>280</v>
      </c>
      <c r="B365" s="449">
        <f t="shared" ref="B365:F366" si="15">SUM(B22+B54+B85+B116+B147+B178+B209+B240+B271+B302+B333)</f>
        <v>1554127</v>
      </c>
      <c r="C365" s="449">
        <f t="shared" si="15"/>
        <v>1590836</v>
      </c>
      <c r="D365" s="450">
        <f t="shared" si="15"/>
        <v>1693029</v>
      </c>
      <c r="E365" s="450">
        <f t="shared" si="15"/>
        <v>1777680</v>
      </c>
      <c r="F365" s="450">
        <f t="shared" si="15"/>
        <v>1866566</v>
      </c>
      <c r="G365" s="441"/>
    </row>
    <row r="366" spans="1:7" ht="12" customHeight="1" thickBot="1" x14ac:dyDescent="0.3">
      <c r="A366" s="383" t="s">
        <v>281</v>
      </c>
      <c r="B366" s="452">
        <f t="shared" si="15"/>
        <v>385723</v>
      </c>
      <c r="C366" s="452">
        <f t="shared" si="15"/>
        <v>397580</v>
      </c>
      <c r="D366" s="490">
        <f t="shared" si="15"/>
        <v>400000</v>
      </c>
      <c r="E366" s="490">
        <f t="shared" si="15"/>
        <v>420000</v>
      </c>
      <c r="F366" s="490">
        <f t="shared" si="15"/>
        <v>441000</v>
      </c>
    </row>
    <row r="367" spans="1:7" ht="13.5" customHeight="1" thickBot="1" x14ac:dyDescent="0.3">
      <c r="A367" s="492" t="s">
        <v>297</v>
      </c>
      <c r="B367" s="493">
        <f>B365+B366</f>
        <v>1939850</v>
      </c>
      <c r="C367" s="493">
        <f>C365+C366</f>
        <v>1988416</v>
      </c>
      <c r="D367" s="413">
        <f t="shared" ref="D367:F367" si="16">D365+D366</f>
        <v>2093029</v>
      </c>
      <c r="E367" s="413">
        <f t="shared" si="16"/>
        <v>2197680</v>
      </c>
      <c r="F367" s="413">
        <f t="shared" si="16"/>
        <v>2307566</v>
      </c>
    </row>
    <row r="368" spans="1:7" ht="14.25" customHeight="1" x14ac:dyDescent="0.25">
      <c r="A368" s="371" t="s">
        <v>282</v>
      </c>
      <c r="B368" s="442">
        <f t="shared" ref="B368:F369" si="17">SUM(B24+B56+B87+B118+B149+B180+B211+B242+B273+B304+B335)</f>
        <v>2704660</v>
      </c>
      <c r="C368" s="442">
        <f t="shared" si="17"/>
        <v>2927256</v>
      </c>
      <c r="D368" s="451">
        <f t="shared" si="17"/>
        <v>3177000</v>
      </c>
      <c r="E368" s="451">
        <f t="shared" si="17"/>
        <v>3335850</v>
      </c>
      <c r="F368" s="450">
        <f t="shared" si="17"/>
        <v>3502645</v>
      </c>
      <c r="G368" s="441"/>
    </row>
    <row r="369" spans="1:6" ht="14.25" customHeight="1" thickBot="1" x14ac:dyDescent="0.3">
      <c r="A369" s="383" t="s">
        <v>283</v>
      </c>
      <c r="B369" s="494">
        <f t="shared" si="17"/>
        <v>134904</v>
      </c>
      <c r="C369" s="494">
        <f t="shared" si="17"/>
        <v>144459</v>
      </c>
      <c r="D369" s="495">
        <f t="shared" si="17"/>
        <v>145000</v>
      </c>
      <c r="E369" s="495">
        <f t="shared" si="17"/>
        <v>152250</v>
      </c>
      <c r="F369" s="480">
        <f t="shared" si="17"/>
        <v>159785</v>
      </c>
    </row>
    <row r="370" spans="1:6" ht="14.25" customHeight="1" thickBot="1" x14ac:dyDescent="0.3">
      <c r="A370" s="496" t="s">
        <v>298</v>
      </c>
      <c r="B370" s="493">
        <f>B368+B369</f>
        <v>2839564</v>
      </c>
      <c r="C370" s="493">
        <f t="shared" ref="C370:F370" si="18">C368+C369</f>
        <v>3071715</v>
      </c>
      <c r="D370" s="413">
        <f t="shared" si="18"/>
        <v>3322000</v>
      </c>
      <c r="E370" s="413">
        <f t="shared" si="18"/>
        <v>3488100</v>
      </c>
      <c r="F370" s="453">
        <f t="shared" si="18"/>
        <v>3662430</v>
      </c>
    </row>
    <row r="371" spans="1:6" ht="14.25" customHeight="1" thickBot="1" x14ac:dyDescent="0.3">
      <c r="A371" s="454" t="s">
        <v>273</v>
      </c>
      <c r="B371" s="407">
        <f>SUM(B365+B366+B368+B369)</f>
        <v>4779414</v>
      </c>
      <c r="C371" s="407">
        <f>SUM(C365+C366+C368+C369)</f>
        <v>5060131</v>
      </c>
      <c r="D371" s="409">
        <f>SUM(D365+D366+D368+D369)</f>
        <v>5415029</v>
      </c>
      <c r="E371" s="455">
        <f>SUM(E365+E366+E368+E369)</f>
        <v>5685780</v>
      </c>
      <c r="F371" s="455">
        <f>SUM(F365+F366+F368+F369)</f>
        <v>5969996</v>
      </c>
    </row>
    <row r="372" spans="1:6" ht="13.5" customHeight="1" thickBot="1" x14ac:dyDescent="0.3">
      <c r="A372" s="385" t="s">
        <v>274</v>
      </c>
      <c r="B372" s="456">
        <f t="shared" ref="B372:F375" si="19">SUM(B27+B59+B90+B121+B152+B183+B214+B245+B276+B307+B338)</f>
        <v>993541</v>
      </c>
      <c r="C372" s="456">
        <f t="shared" si="19"/>
        <v>993541</v>
      </c>
      <c r="D372" s="497">
        <f t="shared" si="19"/>
        <v>257021</v>
      </c>
      <c r="E372" s="497">
        <f t="shared" si="19"/>
        <v>257021</v>
      </c>
      <c r="F372" s="497">
        <f t="shared" si="19"/>
        <v>257021</v>
      </c>
    </row>
    <row r="373" spans="1:6" ht="12.75" customHeight="1" thickBot="1" x14ac:dyDescent="0.3">
      <c r="A373" s="385" t="s">
        <v>275</v>
      </c>
      <c r="B373" s="456">
        <f t="shared" si="19"/>
        <v>0</v>
      </c>
      <c r="C373" s="456">
        <f t="shared" si="19"/>
        <v>0</v>
      </c>
      <c r="D373" s="413">
        <f t="shared" si="19"/>
        <v>0</v>
      </c>
      <c r="E373" s="413">
        <f t="shared" si="19"/>
        <v>0</v>
      </c>
      <c r="F373" s="413">
        <f t="shared" si="19"/>
        <v>0</v>
      </c>
    </row>
    <row r="374" spans="1:6" ht="13.5" customHeight="1" thickBot="1" x14ac:dyDescent="0.3">
      <c r="A374" s="370" t="s">
        <v>276</v>
      </c>
      <c r="B374" s="452">
        <f t="shared" si="19"/>
        <v>0</v>
      </c>
      <c r="C374" s="452">
        <f t="shared" si="19"/>
        <v>0</v>
      </c>
      <c r="D374" s="457">
        <f t="shared" si="19"/>
        <v>0</v>
      </c>
      <c r="E374" s="458">
        <f t="shared" si="19"/>
        <v>0</v>
      </c>
      <c r="F374" s="458">
        <f t="shared" si="19"/>
        <v>0</v>
      </c>
    </row>
    <row r="375" spans="1:6" ht="13.5" customHeight="1" thickBot="1" x14ac:dyDescent="0.3">
      <c r="A375" s="391" t="s">
        <v>299</v>
      </c>
      <c r="B375" s="456">
        <f t="shared" si="19"/>
        <v>0</v>
      </c>
      <c r="C375" s="456">
        <f t="shared" si="19"/>
        <v>28500</v>
      </c>
      <c r="D375" s="457">
        <f t="shared" si="19"/>
        <v>0</v>
      </c>
      <c r="E375" s="458">
        <f t="shared" si="19"/>
        <v>0</v>
      </c>
      <c r="F375" s="458">
        <f t="shared" si="19"/>
        <v>0</v>
      </c>
    </row>
    <row r="376" spans="1:6" ht="12" customHeight="1" x14ac:dyDescent="0.25">
      <c r="D376" s="441"/>
      <c r="E376" s="441"/>
      <c r="F376" s="441"/>
    </row>
    <row r="377" spans="1:6" ht="12.75" customHeight="1" x14ac:dyDescent="0.25"/>
    <row r="378" spans="1:6" ht="12.75" customHeight="1" x14ac:dyDescent="0.25"/>
    <row r="379" spans="1:6" ht="12.75" customHeight="1" x14ac:dyDescent="0.25"/>
    <row r="380" spans="1:6" ht="12.75" customHeight="1" x14ac:dyDescent="0.25"/>
    <row r="381" spans="1:6" ht="12.75" customHeight="1" x14ac:dyDescent="0.25"/>
    <row r="382" spans="1:6" ht="12.75" customHeight="1" x14ac:dyDescent="0.25"/>
    <row r="383" spans="1:6" ht="12.75" customHeight="1" x14ac:dyDescent="0.25">
      <c r="C383" s="459"/>
      <c r="D383" s="459"/>
    </row>
    <row r="384" spans="1:6" ht="12.75" customHeight="1" x14ac:dyDescent="0.25"/>
    <row r="385" spans="1:4" ht="12.75" customHeight="1" x14ac:dyDescent="0.25">
      <c r="D385" s="459"/>
    </row>
    <row r="386" spans="1:4" ht="12.75" customHeight="1" x14ac:dyDescent="0.25"/>
    <row r="387" spans="1:4" ht="12.75" customHeight="1" x14ac:dyDescent="0.25"/>
    <row r="388" spans="1:4" ht="12.75" customHeight="1" x14ac:dyDescent="0.25"/>
    <row r="389" spans="1:4" ht="12.75" customHeight="1" x14ac:dyDescent="0.25">
      <c r="A389" s="459"/>
      <c r="B389" s="459"/>
      <c r="C389" s="459"/>
      <c r="D389" s="459"/>
    </row>
    <row r="390" spans="1:4" ht="12.75" customHeight="1" x14ac:dyDescent="0.25"/>
    <row r="391" spans="1:4" ht="12.75" customHeight="1" x14ac:dyDescent="0.25"/>
    <row r="392" spans="1:4" ht="12.75" customHeight="1" x14ac:dyDescent="0.25"/>
    <row r="393" spans="1:4" ht="12.75" customHeight="1" x14ac:dyDescent="0.25"/>
    <row r="394" spans="1:4" ht="12.75" customHeight="1" x14ac:dyDescent="0.25"/>
    <row r="395" spans="1:4" ht="12.75" customHeight="1" x14ac:dyDescent="0.25"/>
    <row r="396" spans="1:4" ht="12.75" customHeight="1" x14ac:dyDescent="0.25"/>
    <row r="397" spans="1:4" ht="12.75" customHeight="1" x14ac:dyDescent="0.25"/>
    <row r="398" spans="1:4" ht="12.75" customHeight="1" x14ac:dyDescent="0.25"/>
    <row r="399" spans="1:4" ht="12.75" customHeight="1" x14ac:dyDescent="0.25"/>
    <row r="400" spans="1:4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</sheetData>
  <sheetProtection sheet="1" objects="1" scenarios="1"/>
  <mergeCells count="12">
    <mergeCell ref="B346:F346"/>
    <mergeCell ref="B4:F4"/>
    <mergeCell ref="B36:F36"/>
    <mergeCell ref="B67:F67"/>
    <mergeCell ref="B98:F98"/>
    <mergeCell ref="B129:F129"/>
    <mergeCell ref="B160:F160"/>
    <mergeCell ref="B191:F191"/>
    <mergeCell ref="B222:F222"/>
    <mergeCell ref="B253:F253"/>
    <mergeCell ref="B284:F284"/>
    <mergeCell ref="B315:F3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"/>
  <sheetViews>
    <sheetView tabSelected="1" zoomScaleNormal="100" workbookViewId="0">
      <selection activeCell="L22" sqref="L22"/>
    </sheetView>
  </sheetViews>
  <sheetFormatPr defaultColWidth="9.140625" defaultRowHeight="12.75" x14ac:dyDescent="0.2"/>
  <cols>
    <col min="1" max="1" width="1.85546875" style="152" customWidth="1"/>
    <col min="2" max="2" width="48.140625" style="152" customWidth="1"/>
    <col min="3" max="4" width="15.7109375" style="152" customWidth="1"/>
    <col min="5" max="5" width="15.7109375" style="152" hidden="1" customWidth="1"/>
    <col min="6" max="8" width="15.7109375" style="152" customWidth="1"/>
    <col min="9" max="16384" width="9.140625" style="152"/>
  </cols>
  <sheetData>
    <row r="1" spans="1:8" ht="23.25" x14ac:dyDescent="0.35">
      <c r="A1" s="605" t="s">
        <v>209</v>
      </c>
      <c r="B1" s="605"/>
      <c r="C1" s="605"/>
      <c r="D1" s="605"/>
      <c r="E1" s="605"/>
      <c r="F1" s="605"/>
      <c r="G1" s="605"/>
      <c r="H1" s="605"/>
    </row>
    <row r="2" spans="1:8" ht="23.25" x14ac:dyDescent="0.35">
      <c r="A2" s="606" t="s">
        <v>210</v>
      </c>
      <c r="B2" s="606"/>
      <c r="C2" s="606"/>
      <c r="D2" s="606"/>
      <c r="E2" s="606"/>
      <c r="F2" s="606"/>
      <c r="G2" s="606"/>
      <c r="H2" s="606"/>
    </row>
    <row r="3" spans="1:8" ht="23.25" x14ac:dyDescent="0.35">
      <c r="A3" s="605" t="s">
        <v>301</v>
      </c>
      <c r="B3" s="605"/>
      <c r="C3" s="605"/>
      <c r="D3" s="605"/>
      <c r="E3" s="605"/>
      <c r="F3" s="605"/>
      <c r="G3" s="605"/>
      <c r="H3" s="605"/>
    </row>
    <row r="4" spans="1:8" ht="23.25" x14ac:dyDescent="0.35">
      <c r="A4" s="311"/>
      <c r="B4" s="311"/>
      <c r="C4" s="311"/>
      <c r="D4" s="311"/>
      <c r="E4" s="311"/>
      <c r="F4" s="311"/>
      <c r="G4" s="311"/>
      <c r="H4" s="311"/>
    </row>
    <row r="5" spans="1:8" ht="16.899999999999999" customHeight="1" x14ac:dyDescent="0.2">
      <c r="B5" s="153"/>
      <c r="C5" s="153"/>
      <c r="H5" s="154" t="s">
        <v>318</v>
      </c>
    </row>
    <row r="6" spans="1:8" ht="19.149999999999999" customHeight="1" thickBot="1" x14ac:dyDescent="0.25">
      <c r="B6" s="153"/>
      <c r="C6" s="153"/>
      <c r="D6" s="155"/>
      <c r="E6" s="155"/>
      <c r="F6" s="155"/>
      <c r="G6" s="155"/>
      <c r="H6" s="155" t="s">
        <v>211</v>
      </c>
    </row>
    <row r="7" spans="1:8" s="159" customFormat="1" ht="48.75" customHeight="1" thickBot="1" x14ac:dyDescent="0.3">
      <c r="A7" s="607" t="s">
        <v>0</v>
      </c>
      <c r="B7" s="608"/>
      <c r="C7" s="156" t="s">
        <v>245</v>
      </c>
      <c r="D7" s="157" t="s">
        <v>249</v>
      </c>
      <c r="E7" s="158" t="s">
        <v>202</v>
      </c>
      <c r="F7" s="158" t="s">
        <v>241</v>
      </c>
      <c r="G7" s="158" t="s">
        <v>230</v>
      </c>
      <c r="H7" s="158" t="s">
        <v>242</v>
      </c>
    </row>
    <row r="8" spans="1:8" s="159" customFormat="1" ht="16.149999999999999" customHeight="1" x14ac:dyDescent="0.25">
      <c r="A8" s="160"/>
      <c r="B8" s="161"/>
      <c r="C8" s="162"/>
      <c r="D8" s="163"/>
      <c r="E8" s="164"/>
      <c r="F8" s="164"/>
      <c r="G8" s="164"/>
      <c r="H8" s="164"/>
    </row>
    <row r="9" spans="1:8" ht="16.149999999999999" customHeight="1" x14ac:dyDescent="0.2">
      <c r="A9" s="165"/>
      <c r="B9" s="166" t="s">
        <v>212</v>
      </c>
      <c r="C9" s="167"/>
      <c r="D9" s="168"/>
      <c r="E9" s="169"/>
      <c r="F9" s="169"/>
      <c r="G9" s="169"/>
      <c r="H9" s="169"/>
    </row>
    <row r="10" spans="1:8" ht="16.149999999999999" customHeight="1" x14ac:dyDescent="0.2">
      <c r="A10" s="165"/>
      <c r="B10" s="170" t="s">
        <v>213</v>
      </c>
      <c r="C10" s="171"/>
      <c r="D10" s="168"/>
      <c r="E10" s="169"/>
      <c r="F10" s="169"/>
      <c r="G10" s="169"/>
      <c r="H10" s="169"/>
    </row>
    <row r="11" spans="1:8" ht="16.149999999999999" customHeight="1" x14ac:dyDescent="0.2">
      <c r="A11" s="165"/>
      <c r="B11" s="170" t="s">
        <v>214</v>
      </c>
      <c r="C11" s="171">
        <f>SUM(' PRIJMY '!E5)</f>
        <v>53584317</v>
      </c>
      <c r="D11" s="168">
        <f>SUM(' PRIJMY '!F5)</f>
        <v>66904207</v>
      </c>
      <c r="E11" s="169" t="e">
        <f>SUM(' PRIJMY '!#REF!)</f>
        <v>#REF!</v>
      </c>
      <c r="F11" s="169">
        <f>SUM(' PRIJMY '!G5)</f>
        <v>61839274</v>
      </c>
      <c r="G11" s="169">
        <f>SUM(' PRIJMY '!H5)</f>
        <v>63321600</v>
      </c>
      <c r="H11" s="169">
        <f>SUM(' PRIJMY '!I5)</f>
        <v>65590698</v>
      </c>
    </row>
    <row r="12" spans="1:8" ht="16.149999999999999" customHeight="1" x14ac:dyDescent="0.2">
      <c r="A12" s="165"/>
      <c r="B12" s="170" t="s">
        <v>215</v>
      </c>
      <c r="C12" s="171">
        <f>SUM(' PRIJMY '!E54)</f>
        <v>52200</v>
      </c>
      <c r="D12" s="168">
        <f>SUM(' PRIJMY '!F54)</f>
        <v>165199</v>
      </c>
      <c r="E12" s="169" t="e">
        <f>SUM(' PRIJMY '!#REF!)</f>
        <v>#REF!</v>
      </c>
      <c r="F12" s="169">
        <f>SUM(' PRIJMY '!G54)</f>
        <v>52200</v>
      </c>
      <c r="G12" s="169">
        <f>SUM(' PRIJMY '!H54)</f>
        <v>52200</v>
      </c>
      <c r="H12" s="169">
        <f>SUM(' PRIJMY '!I54)</f>
        <v>52200</v>
      </c>
    </row>
    <row r="13" spans="1:8" ht="16.149999999999999" customHeight="1" thickBot="1" x14ac:dyDescent="0.25">
      <c r="A13" s="172"/>
      <c r="B13" s="173" t="s">
        <v>216</v>
      </c>
      <c r="C13" s="174">
        <f>SUM(' PRIJMY '!E61)</f>
        <v>3572350</v>
      </c>
      <c r="D13" s="175">
        <f>SUM(' PRIJMY '!F61)</f>
        <v>7471384</v>
      </c>
      <c r="E13" s="176" t="e">
        <f>SUM(' PRIJMY '!#REF!)</f>
        <v>#REF!</v>
      </c>
      <c r="F13" s="176">
        <f>SUM(' PRIJMY '!G61)</f>
        <v>3370683</v>
      </c>
      <c r="G13" s="176">
        <f>SUM(' PRIJMY '!H61)</f>
        <v>0</v>
      </c>
      <c r="H13" s="176">
        <f>SUM(' PRIJMY '!I61)</f>
        <v>0</v>
      </c>
    </row>
    <row r="14" spans="1:8" ht="16.149999999999999" customHeight="1" thickBot="1" x14ac:dyDescent="0.3">
      <c r="A14" s="177"/>
      <c r="B14" s="178" t="s">
        <v>217</v>
      </c>
      <c r="C14" s="179">
        <f t="shared" ref="C14:D14" si="0">SUM(C11:C13)</f>
        <v>57208867</v>
      </c>
      <c r="D14" s="179">
        <f t="shared" si="0"/>
        <v>74540790</v>
      </c>
      <c r="E14" s="179" t="e">
        <f>SUM(E11:E13)</f>
        <v>#REF!</v>
      </c>
      <c r="F14" s="179">
        <f>SUM(F11:F13)</f>
        <v>65262157</v>
      </c>
      <c r="G14" s="179">
        <f>SUM(G11:G13)</f>
        <v>63373800</v>
      </c>
      <c r="H14" s="179">
        <f t="shared" ref="H14" si="1">SUM(H11:H13)</f>
        <v>65642898</v>
      </c>
    </row>
    <row r="15" spans="1:8" ht="16.149999999999999" customHeight="1" x14ac:dyDescent="0.25">
      <c r="A15" s="180"/>
      <c r="B15" s="181"/>
      <c r="C15" s="182"/>
      <c r="D15" s="183"/>
      <c r="E15" s="184"/>
      <c r="F15" s="184"/>
      <c r="G15" s="184"/>
      <c r="H15" s="184"/>
    </row>
    <row r="16" spans="1:8" ht="16.149999999999999" customHeight="1" x14ac:dyDescent="0.2">
      <c r="A16" s="165"/>
      <c r="B16" s="185" t="s">
        <v>218</v>
      </c>
      <c r="C16" s="186"/>
      <c r="D16" s="168"/>
      <c r="E16" s="169"/>
      <c r="F16" s="169"/>
      <c r="G16" s="169"/>
      <c r="H16" s="169"/>
    </row>
    <row r="17" spans="1:8" ht="16.149999999999999" customHeight="1" x14ac:dyDescent="0.2">
      <c r="A17" s="165"/>
      <c r="B17" s="187" t="s">
        <v>213</v>
      </c>
      <c r="C17" s="188"/>
      <c r="D17" s="168"/>
      <c r="E17" s="169"/>
      <c r="F17" s="169"/>
      <c r="G17" s="169"/>
      <c r="H17" s="169"/>
    </row>
    <row r="18" spans="1:8" ht="16.149999999999999" customHeight="1" x14ac:dyDescent="0.2">
      <c r="A18" s="165"/>
      <c r="B18" s="170" t="s">
        <v>44</v>
      </c>
      <c r="C18" s="171">
        <f>SUM(' VÝDAJE'!I125)</f>
        <v>54687374</v>
      </c>
      <c r="D18" s="168">
        <f>SUM(' VÝDAJE'!K125)</f>
        <v>65733209</v>
      </c>
      <c r="E18" s="169" t="e">
        <f>SUM(' VÝDAJE'!#REF!)</f>
        <v>#REF!</v>
      </c>
      <c r="F18" s="169">
        <f>SUM(' VÝDAJE'!M125)</f>
        <v>61839274</v>
      </c>
      <c r="G18" s="169">
        <f>SUM(' VÝDAJE'!O125)</f>
        <v>62128788</v>
      </c>
      <c r="H18" s="169">
        <f>SUM(' VÝDAJE'!Q125)</f>
        <v>63618575</v>
      </c>
    </row>
    <row r="19" spans="1:8" ht="16.149999999999999" customHeight="1" x14ac:dyDescent="0.2">
      <c r="A19" s="165"/>
      <c r="B19" s="170" t="s">
        <v>156</v>
      </c>
      <c r="C19" s="171">
        <f>SUM(' VÝDAJE'!J125)</f>
        <v>1524562</v>
      </c>
      <c r="D19" s="168">
        <f>SUM(' VÝDAJE'!L125)</f>
        <v>7810650</v>
      </c>
      <c r="E19" s="189" t="e">
        <f>SUM(' VÝDAJE'!#REF!)</f>
        <v>#REF!</v>
      </c>
      <c r="F19" s="189">
        <f>SUM(' VÝDAJE'!N125)</f>
        <v>2616178</v>
      </c>
      <c r="G19" s="189">
        <f>SUM(' VÝDAJE'!P125)</f>
        <v>515000</v>
      </c>
      <c r="H19" s="169">
        <f>SUM(' VÝDAJE'!R125)</f>
        <v>1299311</v>
      </c>
    </row>
    <row r="20" spans="1:8" ht="16.149999999999999" customHeight="1" thickBot="1" x14ac:dyDescent="0.25">
      <c r="A20" s="172"/>
      <c r="B20" s="190" t="s">
        <v>219</v>
      </c>
      <c r="C20" s="191">
        <f>SUM(' VÝDAJE'!I134:J134)</f>
        <v>996931</v>
      </c>
      <c r="D20" s="175">
        <f>SUM(' VÝDAJE'!K134:L134)</f>
        <v>996931</v>
      </c>
      <c r="E20" s="192" t="e">
        <f>SUM(' VÝDAJE'!#REF!)</f>
        <v>#REF!</v>
      </c>
      <c r="F20" s="192">
        <f>SUM(' VÝDAJE'!M134:N134)</f>
        <v>806705</v>
      </c>
      <c r="G20" s="192">
        <f>SUM(' VÝDAJE'!O134:P134)</f>
        <v>730012</v>
      </c>
      <c r="H20" s="192">
        <f>SUM(' VÝDAJE'!Q134:R134)</f>
        <v>725012</v>
      </c>
    </row>
    <row r="21" spans="1:8" ht="16.149999999999999" customHeight="1" thickBot="1" x14ac:dyDescent="0.3">
      <c r="A21" s="177"/>
      <c r="B21" s="178" t="s">
        <v>220</v>
      </c>
      <c r="C21" s="193">
        <f t="shared" ref="C21" si="2">SUM(C18:C20)</f>
        <v>57208867</v>
      </c>
      <c r="D21" s="179">
        <f t="shared" ref="D21" si="3">SUM(D18:D20)</f>
        <v>74540790</v>
      </c>
      <c r="E21" s="179" t="e">
        <f>SUM(E18:E20)</f>
        <v>#REF!</v>
      </c>
      <c r="F21" s="179">
        <f>SUM(F18:F20)</f>
        <v>65262157</v>
      </c>
      <c r="G21" s="179">
        <f>SUM(G18:G20)</f>
        <v>63373800</v>
      </c>
      <c r="H21" s="179">
        <f t="shared" ref="H21" si="4">SUM(H18:H20)</f>
        <v>65642898</v>
      </c>
    </row>
    <row r="22" spans="1:8" ht="16.149999999999999" customHeight="1" thickBot="1" x14ac:dyDescent="0.25">
      <c r="A22" s="194"/>
      <c r="B22" s="195"/>
      <c r="C22" s="196"/>
      <c r="D22" s="197"/>
      <c r="E22" s="197"/>
      <c r="F22" s="197"/>
      <c r="G22" s="197"/>
      <c r="H22" s="197"/>
    </row>
    <row r="23" spans="1:8" ht="16.149999999999999" customHeight="1" thickBot="1" x14ac:dyDescent="0.3">
      <c r="A23" s="198"/>
      <c r="B23" s="199" t="s">
        <v>221</v>
      </c>
      <c r="C23" s="200">
        <f>C11+C12-C18-C19</f>
        <v>-2575419</v>
      </c>
      <c r="D23" s="200">
        <f>D11+D12-D18-D19</f>
        <v>-6474453</v>
      </c>
      <c r="E23" s="200" t="e">
        <f t="shared" ref="E23" si="5">E11+E12-E18-E19</f>
        <v>#REF!</v>
      </c>
      <c r="F23" s="200">
        <f t="shared" ref="F23:H23" si="6">F11+F12-F18-F19</f>
        <v>-2563978</v>
      </c>
      <c r="G23" s="200">
        <f t="shared" si="6"/>
        <v>730012</v>
      </c>
      <c r="H23" s="200">
        <f t="shared" si="6"/>
        <v>725012</v>
      </c>
    </row>
    <row r="24" spans="1:8" ht="16.149999999999999" customHeight="1" thickBot="1" x14ac:dyDescent="0.25">
      <c r="A24" s="201"/>
      <c r="B24" s="202" t="s">
        <v>222</v>
      </c>
      <c r="C24" s="203">
        <f>SUM(C14-C21)</f>
        <v>0</v>
      </c>
      <c r="D24" s="203">
        <f>SUM(D14-D21)</f>
        <v>0</v>
      </c>
      <c r="E24" s="203" t="e">
        <f t="shared" ref="E24" si="7">SUM(E14-E21)</f>
        <v>#REF!</v>
      </c>
      <c r="F24" s="203">
        <f t="shared" ref="F24:H24" si="8">SUM(F14-F21)</f>
        <v>0</v>
      </c>
      <c r="G24" s="203">
        <f t="shared" si="8"/>
        <v>0</v>
      </c>
      <c r="H24" s="203">
        <f t="shared" si="8"/>
        <v>0</v>
      </c>
    </row>
    <row r="25" spans="1:8" x14ac:dyDescent="0.2">
      <c r="B25" s="204"/>
      <c r="C25" s="204"/>
    </row>
  </sheetData>
  <sheetProtection sheet="1" objects="1" scenarios="1"/>
  <mergeCells count="4">
    <mergeCell ref="A1:H1"/>
    <mergeCell ref="A2:H2"/>
    <mergeCell ref="A3:H3"/>
    <mergeCell ref="A7:B7"/>
  </mergeCells>
  <pageMargins left="0.70866141732283472" right="0.70866141732283472" top="0.9448818897637796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 PRIJMY </vt:lpstr>
      <vt:lpstr> VÝDAJE</vt:lpstr>
      <vt:lpstr>PODNIKY </vt:lpstr>
      <vt:lpstr>ZŠ</vt:lpstr>
      <vt:lpstr>Bilancia</vt:lpstr>
      <vt:lpstr>' VÝDAJE'!Oblasť_tlače</vt:lpstr>
      <vt:lpstr>Bilancia!Oblasť_tlače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Orságová Ľubica</dc:creator>
  <cp:lastModifiedBy>Grečová Zuzana</cp:lastModifiedBy>
  <cp:lastPrinted>2023-11-16T15:36:13Z</cp:lastPrinted>
  <dcterms:created xsi:type="dcterms:W3CDTF">2020-09-21T11:33:49Z</dcterms:created>
  <dcterms:modified xsi:type="dcterms:W3CDTF">2023-11-24T11:04:34Z</dcterms:modified>
</cp:coreProperties>
</file>