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.petrzalka.local\rozpocet\NÁVRH ROZPOČTU\Návrh rozpočtu 2026 na roky 2027-2028-2029\návrh\Na zverejnenie petrzalka.sk\"/>
    </mc:Choice>
  </mc:AlternateContent>
  <xr:revisionPtr revIDLastSave="0" documentId="13_ncr:1_{8269D9CB-82E0-42D0-AD8C-6D8A48576771}" xr6:coauthVersionLast="47" xr6:coauthVersionMax="47" xr10:uidLastSave="{00000000-0000-0000-0000-000000000000}"/>
  <bookViews>
    <workbookView xWindow="-28920" yWindow="-120" windowWidth="29040" windowHeight="15720" xr2:uid="{F448CCBD-4921-4956-87EA-2C50AED8363D}"/>
  </bookViews>
  <sheets>
    <sheet name=" PRIJMY 26-28 " sheetId="65" r:id="rId1"/>
    <sheet name="VYDAJE 26-28" sheetId="66" r:id="rId2"/>
    <sheet name="PODNIKY 26-28" sheetId="67" r:id="rId3"/>
    <sheet name="ZŠ " sheetId="73" r:id="rId4"/>
    <sheet name="Bilancia 26-28" sheetId="70" r:id="rId5"/>
  </sheets>
  <externalReferences>
    <externalReference r:id="rId6"/>
    <externalReference r:id="rId7"/>
  </externalReferences>
  <definedNames>
    <definedName name="AAA" localSheetId="0">[1]Doplnkove_koeficienty!#REF!</definedName>
    <definedName name="AAA" localSheetId="4">[1]Doplnkove_koeficienty!#REF!</definedName>
    <definedName name="AAA" localSheetId="2">[1]Doplnkove_koeficienty!#REF!</definedName>
    <definedName name="AAA" localSheetId="1">[1]Doplnkove_koeficienty!#REF!</definedName>
    <definedName name="AAA">[1]Doplnkove_koeficienty!#REF!</definedName>
    <definedName name="aaaaaa" localSheetId="0">[1]Doplnkove_koeficienty!#REF!</definedName>
    <definedName name="aaaaaa" localSheetId="2">[1]Doplnkove_koeficienty!#REF!</definedName>
    <definedName name="aaaaaa" localSheetId="1">[1]Doplnkove_koeficienty!#REF!</definedName>
    <definedName name="aaaaaa">[1]Doplnkove_koeficienty!#REF!</definedName>
    <definedName name="AAB" localSheetId="0">[1]Doplnkove_koeficienty!#REF!</definedName>
    <definedName name="AAB" localSheetId="2">[1]Doplnkove_koeficienty!#REF!</definedName>
    <definedName name="AAB" localSheetId="1">[1]Doplnkove_koeficienty!#REF!</definedName>
    <definedName name="AAB">[1]Doplnkove_koeficienty!#REF!</definedName>
    <definedName name="B" localSheetId="0">[1]Doplnkove_koeficienty!#REF!</definedName>
    <definedName name="B" localSheetId="2">[1]Doplnkove_koeficienty!#REF!</definedName>
    <definedName name="B" localSheetId="1">[1]Doplnkove_koeficienty!#REF!</definedName>
    <definedName name="B">[1]Doplnkove_koeficienty!#REF!</definedName>
    <definedName name="BBB" localSheetId="0">[1]Koeficienty!#REF!</definedName>
    <definedName name="BBB" localSheetId="4">[1]Koeficienty!#REF!</definedName>
    <definedName name="BBB" localSheetId="2">[1]Koeficienty!#REF!</definedName>
    <definedName name="BBB" localSheetId="1">[1]Koeficienty!#REF!</definedName>
    <definedName name="BBB">[1]Koeficienty!#REF!</definedName>
    <definedName name="ddd" localSheetId="0">[1]Koeficienty!#REF!</definedName>
    <definedName name="ddd" localSheetId="4">[1]Koeficienty!#REF!</definedName>
    <definedName name="ddd" localSheetId="2">[1]Koeficienty!#REF!</definedName>
    <definedName name="ddd" localSheetId="1">[1]Koeficienty!#REF!</definedName>
    <definedName name="ddd">[1]Koeficienty!#REF!</definedName>
    <definedName name="DoplnkoveKoeficienty" localSheetId="0">[1]Doplnkove_koeficienty!#REF!</definedName>
    <definedName name="DoplnkoveKoeficienty" localSheetId="4">[1]Doplnkove_koeficienty!#REF!</definedName>
    <definedName name="DoplnkoveKoeficienty" localSheetId="2">[1]Doplnkove_koeficienty!#REF!</definedName>
    <definedName name="DoplnkoveKoeficienty" localSheetId="1">[1]Doplnkove_koeficienty!#REF!</definedName>
    <definedName name="DoplnkoveKoeficienty">[1]Doplnkove_koeficienty!#REF!</definedName>
    <definedName name="k2r">[2]Koeficienty!$H$15</definedName>
    <definedName name="kbs">[2]Koeficienty!$H$6</definedName>
    <definedName name="kcspp1" localSheetId="0">[1]Koeficienty!#REF!</definedName>
    <definedName name="kcspp1" localSheetId="4">[1]Koeficienty!#REF!</definedName>
    <definedName name="kcspp1" localSheetId="2">[1]Koeficienty!#REF!</definedName>
    <definedName name="kcspp1" localSheetId="1">[1]Koeficienty!#REF!</definedName>
    <definedName name="kcspp1">[1]Koeficienty!#REF!</definedName>
    <definedName name="kcspp2" localSheetId="0">[1]Koeficienty!#REF!</definedName>
    <definedName name="kcspp2" localSheetId="4">[1]Koeficienty!#REF!</definedName>
    <definedName name="kcspp2" localSheetId="2">[1]Koeficienty!#REF!</definedName>
    <definedName name="kcspp2" localSheetId="1">[1]Koeficienty!#REF!</definedName>
    <definedName name="kcspp2">[1]Koeficienty!#REF!</definedName>
    <definedName name="kcspp3" localSheetId="0">[1]Koeficienty!#REF!</definedName>
    <definedName name="kcspp3" localSheetId="4">[1]Koeficienty!#REF!</definedName>
    <definedName name="kcspp3" localSheetId="2">[1]Koeficienty!#REF!</definedName>
    <definedName name="kcspp3" localSheetId="1">[1]Koeficienty!#REF!</definedName>
    <definedName name="kcspp3">[1]Koeficienty!#REF!</definedName>
    <definedName name="kcspp4" localSheetId="0">[1]Koeficienty!#REF!</definedName>
    <definedName name="kcspp4" localSheetId="4">[1]Koeficienty!#REF!</definedName>
    <definedName name="kcspp4" localSheetId="2">[1]Koeficienty!#REF!</definedName>
    <definedName name="kcspp4" localSheetId="1">[1]Koeficienty!#REF!</definedName>
    <definedName name="kcspp4">[1]Koeficienty!#REF!</definedName>
    <definedName name="kcvj">[2]Koeficienty!$H$3</definedName>
    <definedName name="kcvjzs">[2]Koeficienty!$H$4</definedName>
    <definedName name="kint">[2]Koeficienty!$H$33</definedName>
    <definedName name="kint1">[2]Koeficienty!$H$29</definedName>
    <definedName name="kint2">[2]Koeficienty!$H$30</definedName>
    <definedName name="kint3">[2]Koeficienty!$H$31</definedName>
    <definedName name="kintms">[2]Koeficienty!$H$37</definedName>
    <definedName name="kjnm">[2]Koeficienty!$H$5</definedName>
    <definedName name="kkat1">[2]Koeficienty!$H$17</definedName>
    <definedName name="kkat1zs">[2]Koeficienty!$H$23</definedName>
    <definedName name="kkat2">[2]Koeficienty!$H$18</definedName>
    <definedName name="kkat2zs">[2]Koeficienty!$H$24</definedName>
    <definedName name="kkat3">[2]Koeficienty!$H$19</definedName>
    <definedName name="kkat3zs">[2]Koeficienty!$H$25</definedName>
    <definedName name="kkat4">[2]Koeficienty!$H$20</definedName>
    <definedName name="kkat4zs">[2]Koeficienty!$H$26</definedName>
    <definedName name="kkat5">[2]Koeficienty!$H$21</definedName>
    <definedName name="kkat5zs">[2]Koeficienty!$H$27</definedName>
    <definedName name="kkat6">[2]Koeficienty!$H$22</definedName>
    <definedName name="kkat6zs">[2]Koeficienty!$H$28</definedName>
    <definedName name="knem1">[2]Koeficienty!$H$12</definedName>
    <definedName name="knem2">[2]Koeficienty!$H$13</definedName>
    <definedName name="knem3">[2]Koeficienty!$H$14</definedName>
    <definedName name="knemms">[2]Koeficienty!$H$34</definedName>
    <definedName name="knemskd1">[2]Koeficienty!$H$38</definedName>
    <definedName name="knemskd2">[2]Koeficienty!$H$39</definedName>
    <definedName name="knemskd3">[2]Koeficienty!$H$40</definedName>
    <definedName name="knpa">[2]Koeficienty!$H$45</definedName>
    <definedName name="knr">[2]Koeficienty!$H$7</definedName>
    <definedName name="knrptp">[2]Koeficienty!$H$44</definedName>
    <definedName name="kop">[2]Koeficienty!$H$42</definedName>
    <definedName name="kos">[2]Koeficienty!$H$9</definedName>
    <definedName name="kprax60">[2]Koeficienty!$H$10</definedName>
    <definedName name="kprax80">[2]Koeficienty!$H$11</definedName>
    <definedName name="krvp1">[2]Koeficienty!$H$32</definedName>
    <definedName name="krvp2" localSheetId="0">[1]Koeficienty!#REF!</definedName>
    <definedName name="krvp2" localSheetId="4">[1]Koeficienty!#REF!</definedName>
    <definedName name="krvp2" localSheetId="2">[1]Koeficienty!#REF!</definedName>
    <definedName name="krvp2" localSheetId="1">[1]Koeficienty!#REF!</definedName>
    <definedName name="krvp2">[1]Koeficienty!#REF!</definedName>
    <definedName name="ksf">[2]Koeficienty!$H$43</definedName>
    <definedName name="ksgym1">[2]Koeficienty!$H$47</definedName>
    <definedName name="ksgym2">[2]Koeficienty!$H$48</definedName>
    <definedName name="ksgym3">[2]Koeficienty!$H$49</definedName>
    <definedName name="ksportm1">[2]Koeficienty!$H$50</definedName>
    <definedName name="ksportm2">[2]Koeficienty!$H$51</definedName>
    <definedName name="ksportm3">[2]Koeficienty!$H$52</definedName>
    <definedName name="kvaz1">[2]Koeficienty!$H$35</definedName>
    <definedName name="kvaz2">[2]Koeficienty!$H$36</definedName>
    <definedName name="kvs">[2]Koeficienty!$H$8</definedName>
    <definedName name="mnmnmnmn" localSheetId="0">[1]Koeficienty!#REF!</definedName>
    <definedName name="mnmnmnmn" localSheetId="2">[1]Koeficienty!#REF!</definedName>
    <definedName name="mnmnmnmn" localSheetId="1">[1]Koeficienty!#REF!</definedName>
    <definedName name="mnmnmnmn">[1]Koeficienty!#REF!</definedName>
    <definedName name="msnorm">[2]Koeficienty!$H$41</definedName>
    <definedName name="_xlnm.Print_Area" localSheetId="4">'Bilancia 26-28'!$A$1:$G$26</definedName>
    <definedName name="_xlnm.Print_Area" localSheetId="1">'VYDAJE 26-28'!$A$1:$R$140</definedName>
    <definedName name="Poslané" localSheetId="0">[1]Doplnkove_koeficienty!#REF!</definedName>
    <definedName name="Poslané" localSheetId="4">[1]Doplnkove_koeficienty!#REF!</definedName>
    <definedName name="Poslané" localSheetId="2">[1]Doplnkove_koeficienty!#REF!</definedName>
    <definedName name="Poslané" localSheetId="1">[1]Doplnkove_koeficienty!#REF!</definedName>
    <definedName name="Poslané">[1]Doplnkove_koeficienty!#REF!</definedName>
    <definedName name="vvv" localSheetId="0">[1]Doplnkove_koeficienty!#REF!</definedName>
    <definedName name="vvv" localSheetId="4">[1]Doplnkove_koeficienty!#REF!</definedName>
    <definedName name="vvv" localSheetId="2">[1]Doplnkove_koeficienty!#REF!</definedName>
    <definedName name="vvv" localSheetId="1">[1]Doplnkove_koeficienty!#REF!</definedName>
    <definedName name="vvv">[1]Doplnkove_koeficienty!#REF!</definedName>
    <definedName name="x" localSheetId="0">[1]Doplnkove_koeficienty!#REF!</definedName>
    <definedName name="x" localSheetId="4">[1]Doplnkove_koeficienty!#REF!</definedName>
    <definedName name="x" localSheetId="2">[1]Doplnkove_koeficienty!#REF!</definedName>
    <definedName name="x" localSheetId="1">[1]Doplnkove_koeficienty!#REF!</definedName>
    <definedName name="x">[1]Doplnkove_koeficienty!#REF!</definedName>
    <definedName name="xcccx" localSheetId="0">[1]Doplnkove_koeficienty!#REF!</definedName>
    <definedName name="xcccx" localSheetId="4">[1]Doplnkove_koeficienty!#REF!</definedName>
    <definedName name="xcccx" localSheetId="2">[1]Doplnkove_koeficienty!#REF!</definedName>
    <definedName name="xcccx" localSheetId="1">[1]Doplnkove_koeficienty!#REF!</definedName>
    <definedName name="xcccx">[1]Doplnkove_koeficienty!#REF!</definedName>
    <definedName name="xx" localSheetId="0">[1]Koeficienty!#REF!</definedName>
    <definedName name="xx" localSheetId="2">[1]Koeficienty!#REF!</definedName>
    <definedName name="xx" localSheetId="1">[1]Koeficienty!#REF!</definedName>
    <definedName name="xx">[1]Koeficienty!#REF!</definedName>
    <definedName name="xxx" localSheetId="0">[1]Koeficienty!#REF!</definedName>
    <definedName name="xxx" localSheetId="2">[1]Koeficienty!#REF!</definedName>
    <definedName name="xxx" localSheetId="1">[1]Koeficienty!#REF!</definedName>
    <definedName name="xxx">[1]Koeficienty!#REF!</definedName>
    <definedName name="y" localSheetId="0">[1]Koeficienty!#REF!</definedName>
    <definedName name="y" localSheetId="4">[1]Koeficienty!#REF!</definedName>
    <definedName name="y" localSheetId="2">[1]Koeficienty!#REF!</definedName>
    <definedName name="y" localSheetId="1">[1]Koeficienty!#REF!</definedName>
    <definedName name="y">[1]Koeficienty!#REF!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67" l="1"/>
  <c r="E48" i="67"/>
  <c r="O131" i="66"/>
  <c r="F375" i="73" l="1"/>
  <c r="E375" i="73"/>
  <c r="D375" i="73"/>
  <c r="C375" i="73"/>
  <c r="B375" i="73"/>
  <c r="F374" i="73"/>
  <c r="E374" i="73"/>
  <c r="D374" i="73"/>
  <c r="C374" i="73"/>
  <c r="B374" i="73"/>
  <c r="F373" i="73"/>
  <c r="E373" i="73"/>
  <c r="D373" i="73"/>
  <c r="C373" i="73"/>
  <c r="B373" i="73"/>
  <c r="F372" i="73"/>
  <c r="E372" i="73"/>
  <c r="D372" i="73"/>
  <c r="C372" i="73"/>
  <c r="B372" i="73"/>
  <c r="C370" i="73"/>
  <c r="F369" i="73"/>
  <c r="E369" i="73"/>
  <c r="D369" i="73"/>
  <c r="C369" i="73"/>
  <c r="B369" i="73"/>
  <c r="F368" i="73"/>
  <c r="F370" i="73" s="1"/>
  <c r="E368" i="73"/>
  <c r="E370" i="73" s="1"/>
  <c r="D368" i="73"/>
  <c r="C368" i="73"/>
  <c r="B368" i="73"/>
  <c r="B370" i="73" s="1"/>
  <c r="F366" i="73"/>
  <c r="E366" i="73"/>
  <c r="D366" i="73"/>
  <c r="C366" i="73"/>
  <c r="B366" i="73"/>
  <c r="F365" i="73"/>
  <c r="F367" i="73" s="1"/>
  <c r="E365" i="73"/>
  <c r="E371" i="73" s="1"/>
  <c r="D365" i="73"/>
  <c r="C365" i="73"/>
  <c r="C367" i="73" s="1"/>
  <c r="B365" i="73"/>
  <c r="B371" i="73" s="1"/>
  <c r="F363" i="73"/>
  <c r="E363" i="73"/>
  <c r="D363" i="73"/>
  <c r="C363" i="73"/>
  <c r="B363" i="73"/>
  <c r="F362" i="73"/>
  <c r="F364" i="73" s="1"/>
  <c r="E362" i="73"/>
  <c r="E364" i="73" s="1"/>
  <c r="D362" i="73"/>
  <c r="D364" i="73" s="1"/>
  <c r="C362" i="73"/>
  <c r="B362" i="73"/>
  <c r="B364" i="73" s="1"/>
  <c r="F361" i="73"/>
  <c r="E361" i="73"/>
  <c r="D361" i="73"/>
  <c r="C361" i="73"/>
  <c r="B361" i="73"/>
  <c r="F360" i="73"/>
  <c r="E360" i="73"/>
  <c r="D360" i="73"/>
  <c r="C360" i="73"/>
  <c r="B360" i="73"/>
  <c r="F358" i="73"/>
  <c r="E358" i="73"/>
  <c r="D358" i="73"/>
  <c r="C358" i="73"/>
  <c r="B358" i="73"/>
  <c r="B359" i="73" s="1"/>
  <c r="F357" i="73"/>
  <c r="F359" i="73" s="1"/>
  <c r="E357" i="73"/>
  <c r="E359" i="73" s="1"/>
  <c r="D357" i="73"/>
  <c r="D359" i="73" s="1"/>
  <c r="C357" i="73"/>
  <c r="C359" i="73" s="1"/>
  <c r="B357" i="73"/>
  <c r="F354" i="73"/>
  <c r="E354" i="73"/>
  <c r="D354" i="73"/>
  <c r="C354" i="73"/>
  <c r="B354" i="73"/>
  <c r="F353" i="73"/>
  <c r="E353" i="73"/>
  <c r="D353" i="73"/>
  <c r="C353" i="73"/>
  <c r="B353" i="73"/>
  <c r="F352" i="73"/>
  <c r="E352" i="73"/>
  <c r="D352" i="73"/>
  <c r="C352" i="73"/>
  <c r="B352" i="73"/>
  <c r="F351" i="73"/>
  <c r="E351" i="73"/>
  <c r="D351" i="73"/>
  <c r="C351" i="73"/>
  <c r="B351" i="73"/>
  <c r="F350" i="73"/>
  <c r="F355" i="73" s="1"/>
  <c r="E350" i="73"/>
  <c r="E355" i="73" s="1"/>
  <c r="D350" i="73"/>
  <c r="C350" i="73"/>
  <c r="B350" i="73"/>
  <c r="B355" i="73" s="1"/>
  <c r="F337" i="73"/>
  <c r="E337" i="73"/>
  <c r="D337" i="73"/>
  <c r="C337" i="73"/>
  <c r="B337" i="73"/>
  <c r="F332" i="73"/>
  <c r="E332" i="73"/>
  <c r="D332" i="73"/>
  <c r="C332" i="73"/>
  <c r="B332" i="73"/>
  <c r="F327" i="73"/>
  <c r="E327" i="73"/>
  <c r="D327" i="73"/>
  <c r="B327" i="73"/>
  <c r="C325" i="73"/>
  <c r="C327" i="73" s="1"/>
  <c r="C324" i="73" s="1"/>
  <c r="D324" i="73"/>
  <c r="F318" i="73"/>
  <c r="E318" i="73"/>
  <c r="D318" i="73"/>
  <c r="C318" i="73"/>
  <c r="B318" i="73"/>
  <c r="F306" i="73"/>
  <c r="E306" i="73"/>
  <c r="D306" i="73"/>
  <c r="C306" i="73"/>
  <c r="B306" i="73"/>
  <c r="F301" i="73"/>
  <c r="E301" i="73"/>
  <c r="D301" i="73"/>
  <c r="C301" i="73"/>
  <c r="B301" i="73"/>
  <c r="F296" i="73"/>
  <c r="F293" i="73" s="1"/>
  <c r="E296" i="73"/>
  <c r="D296" i="73"/>
  <c r="C296" i="73"/>
  <c r="B296" i="73"/>
  <c r="F287" i="73"/>
  <c r="E287" i="73"/>
  <c r="D287" i="73"/>
  <c r="C287" i="73"/>
  <c r="B287" i="73"/>
  <c r="F275" i="73"/>
  <c r="E275" i="73"/>
  <c r="D275" i="73"/>
  <c r="C275" i="73"/>
  <c r="B275" i="73"/>
  <c r="F270" i="73"/>
  <c r="E270" i="73"/>
  <c r="D270" i="73"/>
  <c r="C270" i="73"/>
  <c r="B270" i="73"/>
  <c r="F265" i="73"/>
  <c r="F262" i="73" s="1"/>
  <c r="E265" i="73"/>
  <c r="D265" i="73"/>
  <c r="C265" i="73"/>
  <c r="B265" i="73"/>
  <c r="B262" i="73" s="1"/>
  <c r="F256" i="73"/>
  <c r="E256" i="73"/>
  <c r="D256" i="73"/>
  <c r="C256" i="73"/>
  <c r="B256" i="73"/>
  <c r="F244" i="73"/>
  <c r="E244" i="73"/>
  <c r="E231" i="73" s="1"/>
  <c r="D244" i="73"/>
  <c r="C244" i="73"/>
  <c r="B244" i="73"/>
  <c r="F239" i="73"/>
  <c r="E239" i="73"/>
  <c r="D239" i="73"/>
  <c r="C239" i="73"/>
  <c r="B239" i="73"/>
  <c r="F234" i="73"/>
  <c r="E234" i="73"/>
  <c r="D234" i="73"/>
  <c r="C234" i="73"/>
  <c r="C231" i="73" s="1"/>
  <c r="B234" i="73"/>
  <c r="C232" i="73"/>
  <c r="D231" i="73"/>
  <c r="F225" i="73"/>
  <c r="E225" i="73"/>
  <c r="D225" i="73"/>
  <c r="C225" i="73"/>
  <c r="B225" i="73"/>
  <c r="F213" i="73"/>
  <c r="E213" i="73"/>
  <c r="D213" i="73"/>
  <c r="C213" i="73"/>
  <c r="B213" i="73"/>
  <c r="F208" i="73"/>
  <c r="E208" i="73"/>
  <c r="E200" i="73" s="1"/>
  <c r="D208" i="73"/>
  <c r="C208" i="73"/>
  <c r="B208" i="73"/>
  <c r="F203" i="73"/>
  <c r="E203" i="73"/>
  <c r="D203" i="73"/>
  <c r="C203" i="73"/>
  <c r="B203" i="73"/>
  <c r="B200" i="73" s="1"/>
  <c r="F194" i="73"/>
  <c r="E194" i="73"/>
  <c r="D194" i="73"/>
  <c r="C194" i="73"/>
  <c r="B194" i="73"/>
  <c r="F182" i="73"/>
  <c r="E182" i="73"/>
  <c r="D182" i="73"/>
  <c r="C182" i="73"/>
  <c r="B182" i="73"/>
  <c r="C177" i="73"/>
  <c r="B177" i="73"/>
  <c r="F172" i="73"/>
  <c r="E172" i="73"/>
  <c r="D172" i="73"/>
  <c r="D169" i="73" s="1"/>
  <c r="B172" i="73"/>
  <c r="C170" i="73"/>
  <c r="C172" i="73" s="1"/>
  <c r="C169" i="73" s="1"/>
  <c r="E169" i="73"/>
  <c r="F163" i="73"/>
  <c r="E163" i="73"/>
  <c r="D163" i="73"/>
  <c r="C163" i="73"/>
  <c r="B163" i="73"/>
  <c r="F151" i="73"/>
  <c r="E151" i="73"/>
  <c r="E138" i="73" s="1"/>
  <c r="D151" i="73"/>
  <c r="C151" i="73"/>
  <c r="B151" i="73"/>
  <c r="F146" i="73"/>
  <c r="E146" i="73"/>
  <c r="D146" i="73"/>
  <c r="C146" i="73"/>
  <c r="B146" i="73"/>
  <c r="F141" i="73"/>
  <c r="E141" i="73"/>
  <c r="D141" i="73"/>
  <c r="D138" i="73" s="1"/>
  <c r="C141" i="73"/>
  <c r="B141" i="73"/>
  <c r="F132" i="73"/>
  <c r="E132" i="73"/>
  <c r="D132" i="73"/>
  <c r="C132" i="73"/>
  <c r="B132" i="73"/>
  <c r="F120" i="73"/>
  <c r="F107" i="73" s="1"/>
  <c r="E120" i="73"/>
  <c r="D120" i="73"/>
  <c r="C120" i="73"/>
  <c r="B120" i="73"/>
  <c r="F115" i="73"/>
  <c r="E115" i="73"/>
  <c r="D115" i="73"/>
  <c r="C115" i="73"/>
  <c r="B115" i="73"/>
  <c r="F110" i="73"/>
  <c r="E110" i="73"/>
  <c r="E107" i="73" s="1"/>
  <c r="D110" i="73"/>
  <c r="C110" i="73"/>
  <c r="B110" i="73"/>
  <c r="F101" i="73"/>
  <c r="E101" i="73"/>
  <c r="D101" i="73"/>
  <c r="C101" i="73"/>
  <c r="B101" i="73"/>
  <c r="F89" i="73"/>
  <c r="E89" i="73"/>
  <c r="D89" i="73"/>
  <c r="C89" i="73"/>
  <c r="B89" i="73"/>
  <c r="F84" i="73"/>
  <c r="E84" i="73"/>
  <c r="D84" i="73"/>
  <c r="C84" i="73"/>
  <c r="B84" i="73"/>
  <c r="F79" i="73"/>
  <c r="F76" i="73" s="1"/>
  <c r="E79" i="73"/>
  <c r="D79" i="73"/>
  <c r="C79" i="73"/>
  <c r="B79" i="73"/>
  <c r="B76" i="73" s="1"/>
  <c r="F70" i="73"/>
  <c r="E70" i="73"/>
  <c r="D70" i="73"/>
  <c r="C70" i="73"/>
  <c r="B70" i="73"/>
  <c r="F58" i="73"/>
  <c r="E58" i="73"/>
  <c r="D58" i="73"/>
  <c r="C58" i="73"/>
  <c r="B58" i="73"/>
  <c r="F53" i="73"/>
  <c r="E53" i="73"/>
  <c r="D53" i="73"/>
  <c r="C53" i="73"/>
  <c r="B53" i="73"/>
  <c r="F48" i="73"/>
  <c r="E48" i="73"/>
  <c r="E45" i="73" s="1"/>
  <c r="D48" i="73"/>
  <c r="C48" i="73"/>
  <c r="B48" i="73"/>
  <c r="F39" i="73"/>
  <c r="E39" i="73"/>
  <c r="D39" i="73"/>
  <c r="C39" i="73"/>
  <c r="B39" i="73"/>
  <c r="F26" i="73"/>
  <c r="E26" i="73"/>
  <c r="D26" i="73"/>
  <c r="C26" i="73"/>
  <c r="B26" i="73"/>
  <c r="F21" i="73"/>
  <c r="E21" i="73"/>
  <c r="D21" i="73"/>
  <c r="C21" i="73"/>
  <c r="B21" i="73"/>
  <c r="F16" i="73"/>
  <c r="F13" i="73" s="1"/>
  <c r="E16" i="73"/>
  <c r="E13" i="73" s="1"/>
  <c r="D16" i="73"/>
  <c r="C16" i="73"/>
  <c r="B16" i="73"/>
  <c r="F7" i="73"/>
  <c r="F349" i="73" s="1"/>
  <c r="E7" i="73"/>
  <c r="D7" i="73"/>
  <c r="C7" i="73"/>
  <c r="B7" i="73"/>
  <c r="B349" i="73" s="1"/>
  <c r="E367" i="73" l="1"/>
  <c r="F138" i="73"/>
  <c r="C45" i="73"/>
  <c r="B45" i="73"/>
  <c r="F45" i="73"/>
  <c r="D349" i="73"/>
  <c r="C76" i="73"/>
  <c r="B107" i="73"/>
  <c r="B169" i="73"/>
  <c r="F169" i="73"/>
  <c r="D200" i="73"/>
  <c r="C200" i="73"/>
  <c r="F200" i="73"/>
  <c r="D293" i="73"/>
  <c r="C293" i="73"/>
  <c r="B293" i="73"/>
  <c r="B324" i="73"/>
  <c r="F324" i="73"/>
  <c r="E324" i="73"/>
  <c r="C355" i="73"/>
  <c r="E76" i="73"/>
  <c r="C349" i="73"/>
  <c r="D107" i="73"/>
  <c r="C138" i="73"/>
  <c r="D13" i="73"/>
  <c r="C13" i="73"/>
  <c r="B13" i="73"/>
  <c r="E349" i="73"/>
  <c r="D45" i="73"/>
  <c r="D76" i="73"/>
  <c r="C107" i="73"/>
  <c r="B138" i="73"/>
  <c r="B231" i="73"/>
  <c r="F231" i="73"/>
  <c r="E262" i="73"/>
  <c r="D262" i="73"/>
  <c r="C262" i="73"/>
  <c r="E293" i="73"/>
  <c r="D355" i="73"/>
  <c r="C364" i="73"/>
  <c r="D367" i="73"/>
  <c r="B367" i="73"/>
  <c r="D370" i="73"/>
  <c r="F371" i="73"/>
  <c r="F356" i="73" s="1"/>
  <c r="E356" i="73"/>
  <c r="B356" i="73"/>
  <c r="C371" i="73"/>
  <c r="C356" i="73" s="1"/>
  <c r="D371" i="73"/>
  <c r="D356" i="73" s="1"/>
  <c r="M131" i="66" l="1"/>
  <c r="E20" i="70" s="1"/>
  <c r="N120" i="66"/>
  <c r="M120" i="66"/>
  <c r="N116" i="66"/>
  <c r="M116" i="66"/>
  <c r="N95" i="66"/>
  <c r="M95" i="66"/>
  <c r="N26" i="66"/>
  <c r="M26" i="66"/>
  <c r="G62" i="65"/>
  <c r="G55" i="65"/>
  <c r="G51" i="65"/>
  <c r="G30" i="65"/>
  <c r="G29" i="65" s="1"/>
  <c r="G16" i="65"/>
  <c r="G6" i="65"/>
  <c r="N16" i="66" l="1"/>
  <c r="G5" i="65"/>
  <c r="G73" i="65" s="1"/>
  <c r="N88" i="66"/>
  <c r="M71" i="66"/>
  <c r="N71" i="66"/>
  <c r="M88" i="66"/>
  <c r="M61" i="66"/>
  <c r="N61" i="66"/>
  <c r="M20" i="66"/>
  <c r="N20" i="66"/>
  <c r="M100" i="66"/>
  <c r="N100" i="66"/>
  <c r="M16" i="66"/>
  <c r="F46" i="67" l="1"/>
  <c r="E46" i="67"/>
  <c r="F57" i="67"/>
  <c r="F45" i="67" s="1"/>
  <c r="E57" i="67"/>
  <c r="F42" i="67"/>
  <c r="E42" i="67"/>
  <c r="D42" i="67"/>
  <c r="E45" i="67" l="1"/>
  <c r="F41" i="67"/>
  <c r="E41" i="67"/>
  <c r="F8" i="67"/>
  <c r="E8" i="67"/>
  <c r="H30" i="65" l="1"/>
  <c r="D57" i="67" l="1"/>
  <c r="D45" i="67" s="1"/>
  <c r="D41" i="67" s="1"/>
  <c r="D48" i="67"/>
  <c r="D46" i="67"/>
  <c r="D8" i="67"/>
  <c r="F116" i="66"/>
  <c r="E116" i="66"/>
  <c r="F100" i="66"/>
  <c r="E100" i="66"/>
  <c r="F95" i="66"/>
  <c r="E95" i="66"/>
  <c r="F88" i="66"/>
  <c r="E88" i="66"/>
  <c r="F26" i="66"/>
  <c r="E26" i="66"/>
  <c r="H6" i="65" l="1"/>
  <c r="H137" i="66" l="1"/>
  <c r="F137" i="66"/>
  <c r="H136" i="66"/>
  <c r="F136" i="66"/>
  <c r="H135" i="66"/>
  <c r="F135" i="66"/>
  <c r="H16" i="66"/>
  <c r="G16" i="66"/>
  <c r="G131" i="66"/>
  <c r="G137" i="66" s="1"/>
  <c r="E131" i="66"/>
  <c r="E137" i="66" s="1"/>
  <c r="H120" i="66"/>
  <c r="G120" i="66"/>
  <c r="F120" i="66"/>
  <c r="E120" i="66"/>
  <c r="H116" i="66"/>
  <c r="G116" i="66"/>
  <c r="H100" i="66"/>
  <c r="G100" i="66"/>
  <c r="H95" i="66"/>
  <c r="G95" i="66"/>
  <c r="H88" i="66"/>
  <c r="G88" i="66"/>
  <c r="H71" i="66"/>
  <c r="G71" i="66"/>
  <c r="F71" i="66"/>
  <c r="E71" i="66"/>
  <c r="H61" i="66"/>
  <c r="G61" i="66"/>
  <c r="F61" i="66"/>
  <c r="E61" i="66"/>
  <c r="H34" i="66"/>
  <c r="G34" i="66"/>
  <c r="F34" i="66"/>
  <c r="E34" i="66"/>
  <c r="H26" i="66"/>
  <c r="G26" i="66"/>
  <c r="H20" i="66"/>
  <c r="G20" i="66"/>
  <c r="F20" i="66"/>
  <c r="E20" i="66"/>
  <c r="F16" i="66"/>
  <c r="E16" i="66"/>
  <c r="D16" i="65"/>
  <c r="D6" i="65"/>
  <c r="D62" i="65"/>
  <c r="D55" i="65"/>
  <c r="D30" i="65"/>
  <c r="D29" i="65" s="1"/>
  <c r="D5" i="65" l="1"/>
  <c r="D73" i="65" s="1"/>
  <c r="F122" i="66"/>
  <c r="E136" i="66" s="1"/>
  <c r="E122" i="66"/>
  <c r="E135" i="66" s="1"/>
  <c r="G122" i="66"/>
  <c r="G135" i="66" s="1"/>
  <c r="H122" i="66"/>
  <c r="G136" i="66" s="1"/>
  <c r="E138" i="66" l="1"/>
  <c r="G138" i="66"/>
  <c r="Q131" i="66"/>
  <c r="N34" i="66"/>
  <c r="N122" i="66" s="1"/>
  <c r="E19" i="70" s="1"/>
  <c r="M34" i="66"/>
  <c r="M122" i="66" s="1"/>
  <c r="E18" i="70" s="1"/>
  <c r="P137" i="66"/>
  <c r="N137" i="66"/>
  <c r="P136" i="66"/>
  <c r="N136" i="66"/>
  <c r="P135" i="66"/>
  <c r="N135" i="66"/>
  <c r="M137" i="66"/>
  <c r="P120" i="66"/>
  <c r="O120" i="66"/>
  <c r="P116" i="66"/>
  <c r="O116" i="66"/>
  <c r="P95" i="66"/>
  <c r="O95" i="66"/>
  <c r="P26" i="66"/>
  <c r="O26" i="66"/>
  <c r="R137" i="66"/>
  <c r="R136" i="66"/>
  <c r="R135" i="66"/>
  <c r="R120" i="66"/>
  <c r="Q120" i="66"/>
  <c r="R116" i="66"/>
  <c r="Q116" i="66"/>
  <c r="R95" i="66"/>
  <c r="Q95" i="66"/>
  <c r="R26" i="66"/>
  <c r="Q26" i="66"/>
  <c r="I62" i="65"/>
  <c r="G13" i="70" s="1"/>
  <c r="H62" i="65"/>
  <c r="F13" i="70" s="1"/>
  <c r="E13" i="70"/>
  <c r="I55" i="65"/>
  <c r="G12" i="70" s="1"/>
  <c r="H55" i="65"/>
  <c r="F12" i="70" s="1"/>
  <c r="E12" i="70"/>
  <c r="H51" i="65"/>
  <c r="H29" i="65"/>
  <c r="H16" i="65"/>
  <c r="I51" i="65"/>
  <c r="I30" i="65"/>
  <c r="I29" i="65" s="1"/>
  <c r="I6" i="65"/>
  <c r="C62" i="65"/>
  <c r="C55" i="65"/>
  <c r="C51" i="65"/>
  <c r="C30" i="65"/>
  <c r="C29" i="65" s="1"/>
  <c r="C16" i="65"/>
  <c r="C6" i="65"/>
  <c r="P20" i="66" l="1"/>
  <c r="R20" i="66"/>
  <c r="R71" i="66"/>
  <c r="O100" i="66"/>
  <c r="P100" i="66"/>
  <c r="Q20" i="66"/>
  <c r="O20" i="66"/>
  <c r="Q88" i="66"/>
  <c r="R61" i="66"/>
  <c r="R100" i="66"/>
  <c r="P61" i="66"/>
  <c r="O88" i="66"/>
  <c r="P88" i="66"/>
  <c r="R88" i="66"/>
  <c r="O71" i="66"/>
  <c r="O61" i="66"/>
  <c r="O34" i="66"/>
  <c r="O16" i="66"/>
  <c r="R34" i="66"/>
  <c r="Q71" i="66"/>
  <c r="Q100" i="66"/>
  <c r="P16" i="66"/>
  <c r="P34" i="66"/>
  <c r="P71" i="66"/>
  <c r="Q34" i="66"/>
  <c r="R16" i="66"/>
  <c r="Q16" i="66"/>
  <c r="Q137" i="66"/>
  <c r="G20" i="70"/>
  <c r="I16" i="65"/>
  <c r="I5" i="65" s="1"/>
  <c r="Q61" i="66"/>
  <c r="C5" i="65"/>
  <c r="C73" i="65" s="1"/>
  <c r="H5" i="65"/>
  <c r="F11" i="70" s="1"/>
  <c r="O122" i="66" l="1"/>
  <c r="F18" i="70" s="1"/>
  <c r="M135" i="66"/>
  <c r="R122" i="66"/>
  <c r="Q136" i="66" s="1"/>
  <c r="M136" i="66"/>
  <c r="Q122" i="66"/>
  <c r="Q135" i="66" s="1"/>
  <c r="P122" i="66"/>
  <c r="O136" i="66" s="1"/>
  <c r="E11" i="70"/>
  <c r="I73" i="65"/>
  <c r="G11" i="70"/>
  <c r="H73" i="65"/>
  <c r="O135" i="66" l="1"/>
  <c r="G19" i="70"/>
  <c r="G18" i="70"/>
  <c r="F19" i="70"/>
  <c r="M138" i="66"/>
  <c r="E21" i="70" s="1"/>
  <c r="Q138" i="66"/>
  <c r="E14" i="70"/>
  <c r="E23" i="70"/>
  <c r="F14" i="70"/>
  <c r="G14" i="70"/>
  <c r="F23" i="70" l="1"/>
  <c r="G23" i="70"/>
  <c r="G21" i="70"/>
  <c r="G24" i="70" s="1"/>
  <c r="E24" i="70"/>
  <c r="G57" i="67"/>
  <c r="G45" i="67" s="1"/>
  <c r="C57" i="67"/>
  <c r="C45" i="67" s="1"/>
  <c r="G48" i="67"/>
  <c r="C48" i="67"/>
  <c r="G46" i="67"/>
  <c r="C46" i="67"/>
  <c r="G42" i="67"/>
  <c r="C42" i="67"/>
  <c r="G8" i="67"/>
  <c r="C8" i="67"/>
  <c r="L137" i="66"/>
  <c r="J137" i="66"/>
  <c r="L136" i="66"/>
  <c r="J136" i="66"/>
  <c r="L135" i="66"/>
  <c r="J135" i="66"/>
  <c r="K131" i="66"/>
  <c r="I131" i="66"/>
  <c r="L120" i="66"/>
  <c r="K120" i="66"/>
  <c r="J120" i="66"/>
  <c r="I120" i="66"/>
  <c r="L116" i="66"/>
  <c r="K116" i="66"/>
  <c r="J116" i="66"/>
  <c r="I116" i="66"/>
  <c r="L100" i="66"/>
  <c r="K100" i="66"/>
  <c r="I100" i="66"/>
  <c r="J99" i="66"/>
  <c r="J100" i="66" s="1"/>
  <c r="L95" i="66"/>
  <c r="K95" i="66"/>
  <c r="I95" i="66"/>
  <c r="J90" i="66"/>
  <c r="J95" i="66" s="1"/>
  <c r="L88" i="66"/>
  <c r="K88" i="66"/>
  <c r="I88" i="66"/>
  <c r="J81" i="66"/>
  <c r="J88" i="66" s="1"/>
  <c r="L71" i="66"/>
  <c r="K71" i="66"/>
  <c r="I71" i="66"/>
  <c r="J68" i="66"/>
  <c r="J64" i="66"/>
  <c r="L61" i="66"/>
  <c r="K61" i="66"/>
  <c r="J61" i="66"/>
  <c r="I61" i="66"/>
  <c r="L34" i="66"/>
  <c r="K34" i="66"/>
  <c r="I34" i="66"/>
  <c r="J29" i="66"/>
  <c r="J34" i="66" s="1"/>
  <c r="L26" i="66"/>
  <c r="K26" i="66"/>
  <c r="J26" i="66"/>
  <c r="I26" i="66"/>
  <c r="L20" i="66"/>
  <c r="K20" i="66"/>
  <c r="J20" i="66"/>
  <c r="I20" i="66"/>
  <c r="L16" i="66"/>
  <c r="K16" i="66"/>
  <c r="J16" i="66"/>
  <c r="I16" i="66"/>
  <c r="F62" i="65"/>
  <c r="D13" i="70" s="1"/>
  <c r="E62" i="65"/>
  <c r="C13" i="70" s="1"/>
  <c r="F55" i="65"/>
  <c r="D12" i="70" s="1"/>
  <c r="E55" i="65"/>
  <c r="C12" i="70" s="1"/>
  <c r="F51" i="65"/>
  <c r="E51" i="65"/>
  <c r="F30" i="65"/>
  <c r="F29" i="65" s="1"/>
  <c r="E30" i="65"/>
  <c r="E29" i="65" s="1"/>
  <c r="F16" i="65"/>
  <c r="E16" i="65"/>
  <c r="F6" i="65"/>
  <c r="E6" i="65"/>
  <c r="C41" i="67" l="1"/>
  <c r="I137" i="66"/>
  <c r="C20" i="70"/>
  <c r="K137" i="66"/>
  <c r="D20" i="70"/>
  <c r="O137" i="66"/>
  <c r="O138" i="66" s="1"/>
  <c r="F20" i="70"/>
  <c r="F21" i="70" s="1"/>
  <c r="F24" i="70" s="1"/>
  <c r="G41" i="67"/>
  <c r="J71" i="66"/>
  <c r="J122" i="66" s="1"/>
  <c r="I122" i="66"/>
  <c r="F5" i="65"/>
  <c r="L122" i="66"/>
  <c r="K122" i="66"/>
  <c r="E5" i="65"/>
  <c r="I135" i="66" l="1"/>
  <c r="C18" i="70"/>
  <c r="K135" i="66"/>
  <c r="D18" i="70"/>
  <c r="I136" i="66"/>
  <c r="C19" i="70"/>
  <c r="K136" i="66"/>
  <c r="D19" i="70"/>
  <c r="F73" i="65"/>
  <c r="D11" i="70"/>
  <c r="E73" i="65"/>
  <c r="C11" i="70"/>
  <c r="K138" i="66" l="1"/>
  <c r="I138" i="66"/>
  <c r="D21" i="70"/>
  <c r="C21" i="70"/>
  <c r="D23" i="70"/>
  <c r="D14" i="70"/>
  <c r="C23" i="70"/>
  <c r="C14" i="70"/>
  <c r="C24" i="70" l="1"/>
  <c r="D24" i="70"/>
</calcChain>
</file>

<file path=xl/sharedStrings.xml><?xml version="1.0" encoding="utf-8"?>
<sst xmlns="http://schemas.openxmlformats.org/spreadsheetml/2006/main" count="888" uniqueCount="369">
  <si>
    <t>Tab. č. 1/1                      v EUR</t>
  </si>
  <si>
    <t>U k a z o v a t e ľ</t>
  </si>
  <si>
    <t>BEŽNÉ  PRÍJMY:</t>
  </si>
  <si>
    <t xml:space="preserve">100 Daňové príjmy </t>
  </si>
  <si>
    <t>Miestne dane</t>
  </si>
  <si>
    <t xml:space="preserve"> - za psa</t>
  </si>
  <si>
    <t xml:space="preserve"> - za užívanie verejného priestranstva </t>
  </si>
  <si>
    <t xml:space="preserve"> - za nevýherné hracie prístroje </t>
  </si>
  <si>
    <t xml:space="preserve"> - za predajné automaty </t>
  </si>
  <si>
    <t>Podiel na výnose dane z príjmov fyzických osôb</t>
  </si>
  <si>
    <t>Podiel na dani z nehnuteľností</t>
  </si>
  <si>
    <t>Podiel na poplatku za komunálny odpad</t>
  </si>
  <si>
    <t>Poplatok za rozvoj</t>
  </si>
  <si>
    <t xml:space="preserve">200 Nedaňové príjmy </t>
  </si>
  <si>
    <t>Príjmy z prenájmu majetku - pozemky</t>
  </si>
  <si>
    <t>Príjmy z prenájmu majetku - Veolia Energia Slovensko</t>
  </si>
  <si>
    <t>Príjmy z prenájmu majetku - budovy MČ</t>
  </si>
  <si>
    <t>Príjmy z prenájmu - byty</t>
  </si>
  <si>
    <t>Úroky</t>
  </si>
  <si>
    <t xml:space="preserve">Ostatné nedaňové príjmy </t>
  </si>
  <si>
    <t>Príjmy materských škôl</t>
  </si>
  <si>
    <t>v tom príjmy z poplatkov za stravovanie</t>
  </si>
  <si>
    <t>Príjmy z podnikateľskej činnosti</t>
  </si>
  <si>
    <t xml:space="preserve">300 Granty a transfery </t>
  </si>
  <si>
    <t>Dotácie zo štátneho rozpočtu</t>
  </si>
  <si>
    <t>Tab. č. 1/2                     v EUR</t>
  </si>
  <si>
    <t>Granty, sponzorské dary</t>
  </si>
  <si>
    <t>Dotácie - prostriedky EU a ŠR na projekty, voľby</t>
  </si>
  <si>
    <t>Príjmy rozpočtových organizácií</t>
  </si>
  <si>
    <t xml:space="preserve">Príjmy organizácií školstva </t>
  </si>
  <si>
    <t>Príjmy ostatných rozpočtových organizácií</t>
  </si>
  <si>
    <t>KAPITÁLOVÉ  PRÍJMY:</t>
  </si>
  <si>
    <t>230 Príjmy z  predaja majetku</t>
  </si>
  <si>
    <t xml:space="preserve"> - z predaja majetku mestskej časti</t>
  </si>
  <si>
    <t xml:space="preserve"> - podiel na výnose z predaja majetku hl. mesta</t>
  </si>
  <si>
    <t>FINANČNÉ OPERÁCIE:</t>
  </si>
  <si>
    <t>400 Prostriedky prevedené</t>
  </si>
  <si>
    <t xml:space="preserve"> - z Fondu rozvoja bývania</t>
  </si>
  <si>
    <t xml:space="preserve"> - z Konta zelene</t>
  </si>
  <si>
    <t xml:space="preserve"> - z Rezervného fondu</t>
  </si>
  <si>
    <t xml:space="preserve"> - zo zostatku dotácií z predchádzajúcich rokov</t>
  </si>
  <si>
    <t>PRÍJMY  SPOLU</t>
  </si>
  <si>
    <t>Spolu</t>
  </si>
  <si>
    <t>Tab. č. 2/1             v EUR</t>
  </si>
  <si>
    <r>
      <t>Číslo</t>
    </r>
    <r>
      <rPr>
        <b/>
        <sz val="11"/>
        <rFont val="Arial"/>
        <family val="2"/>
        <charset val="238"/>
      </rPr>
      <t xml:space="preserve"> programu</t>
    </r>
  </si>
  <si>
    <t xml:space="preserve">Názov programu </t>
  </si>
  <si>
    <t>Bežné výd. 600</t>
  </si>
  <si>
    <t>Kap. výd.      700</t>
  </si>
  <si>
    <t>1</t>
  </si>
  <si>
    <t>Rozhodovanie, manažment a kontrola</t>
  </si>
  <si>
    <t>Výkon funkcie poslancov a miestneho zastupiteľstva</t>
  </si>
  <si>
    <t>Manažment</t>
  </si>
  <si>
    <t>Výkon funkcie starostu</t>
  </si>
  <si>
    <t>2</t>
  </si>
  <si>
    <t>Výkon funkcie zástupcov starostu</t>
  </si>
  <si>
    <t>3</t>
  </si>
  <si>
    <t>Výkon funkcie prednostu</t>
  </si>
  <si>
    <t>Výkon funkcie miestneho kontrolóra</t>
  </si>
  <si>
    <t>Stratégia a riadenie projektov</t>
  </si>
  <si>
    <t>Podpora organizácií</t>
  </si>
  <si>
    <t>Podpora neziskových organizácií</t>
  </si>
  <si>
    <t>Podpora veľkých športových klubov</t>
  </si>
  <si>
    <t>Program č. 1 spolu</t>
  </si>
  <si>
    <t>Moderný miestny úrad</t>
  </si>
  <si>
    <t>Zabezpeč. chodu informačného systému</t>
  </si>
  <si>
    <t>Úrad ako podpora</t>
  </si>
  <si>
    <t>Program č. 2 spolu</t>
  </si>
  <si>
    <t>Služby občanom</t>
  </si>
  <si>
    <t xml:space="preserve">Matrika </t>
  </si>
  <si>
    <t>Ohlasovňa pobytu</t>
  </si>
  <si>
    <t>Sobáše a občianske obrady</t>
  </si>
  <si>
    <t>Propagácia mestskej časti</t>
  </si>
  <si>
    <t>Program č. 3 spolu</t>
  </si>
  <si>
    <t>4</t>
  </si>
  <si>
    <t>Doprava a komunikácie</t>
  </si>
  <si>
    <t>Miestne komunikácie a chodníky</t>
  </si>
  <si>
    <t>Zabezpeč. vyhradeného parkovania</t>
  </si>
  <si>
    <t>Výst. chodníkov, komunik.a cyklotrás</t>
  </si>
  <si>
    <t>Projekt zjednosmernenia ulíc</t>
  </si>
  <si>
    <t>5</t>
  </si>
  <si>
    <t xml:space="preserve">Parkovanie </t>
  </si>
  <si>
    <t>Program č. 4 spolu</t>
  </si>
  <si>
    <t>Tab. č. 2/2              v EUR</t>
  </si>
  <si>
    <t>Vzdelávanie</t>
  </si>
  <si>
    <t>Predškolské vzdelávanie</t>
  </si>
  <si>
    <t>Vzdelávanie v základných školách</t>
  </si>
  <si>
    <t>ZŠ Budatínska</t>
  </si>
  <si>
    <t xml:space="preserve">ZŠ Černyševského </t>
  </si>
  <si>
    <t xml:space="preserve">ZŠ Dudova </t>
  </si>
  <si>
    <t>ZŠ Gessayova</t>
  </si>
  <si>
    <t xml:space="preserve">ZŠ Holíčska </t>
  </si>
  <si>
    <t>6</t>
  </si>
  <si>
    <t xml:space="preserve">ZŠ Lachova </t>
  </si>
  <si>
    <t>7</t>
  </si>
  <si>
    <t>ZŠ Nobelovo nám.</t>
  </si>
  <si>
    <t>8</t>
  </si>
  <si>
    <t xml:space="preserve">ZŠ Pankúchova </t>
  </si>
  <si>
    <t>9</t>
  </si>
  <si>
    <t xml:space="preserve">ZŠ Prokofievova </t>
  </si>
  <si>
    <t>10</t>
  </si>
  <si>
    <t xml:space="preserve">ZŠ Tupolevova </t>
  </si>
  <si>
    <t>11</t>
  </si>
  <si>
    <t xml:space="preserve">ZŠ Turnianska </t>
  </si>
  <si>
    <t xml:space="preserve">Zlepšenie technic. stavu budov </t>
  </si>
  <si>
    <t>Riadenie kvality vzdelávania</t>
  </si>
  <si>
    <t>Podpora voľnočasových aktivít v ZŠ</t>
  </si>
  <si>
    <t>Školské stravovanie v ZŠ</t>
  </si>
  <si>
    <t xml:space="preserve">Školský úrad </t>
  </si>
  <si>
    <t>Podujatia žiakov ZŠ a MŠ</t>
  </si>
  <si>
    <t>Program č. 5 spolu</t>
  </si>
  <si>
    <t>Kultúra a šport</t>
  </si>
  <si>
    <t xml:space="preserve">Miestna knižnica Petržalka </t>
  </si>
  <si>
    <t xml:space="preserve">Kultúrne zariadenia Petržalky </t>
  </si>
  <si>
    <t>Kultúrne podujatia</t>
  </si>
  <si>
    <t>Podpora športu</t>
  </si>
  <si>
    <t>Športové podujatia</t>
  </si>
  <si>
    <t>Rozvoj športovej infraštruktúry</t>
  </si>
  <si>
    <t>Športové zariadenia Petržalky</t>
  </si>
  <si>
    <t>Program č. 6 spolu</t>
  </si>
  <si>
    <t>Tab. č. 2/3               v EUR</t>
  </si>
  <si>
    <t>Životné prostredie</t>
  </si>
  <si>
    <t>Starostlivosť o zeleň</t>
  </si>
  <si>
    <t>Tvorba parkov a zelených plôch</t>
  </si>
  <si>
    <t>Verejné priestranstvá</t>
  </si>
  <si>
    <t>Údržba a čistota verej. priestranstiev</t>
  </si>
  <si>
    <t>Starostlivosť o psov</t>
  </si>
  <si>
    <t>Dotváranie a bud. kontajner. stanovíšť</t>
  </si>
  <si>
    <t>Likvidácia nelegálnych skládok odpadu</t>
  </si>
  <si>
    <t>Podnikateľská a ostatná činnosť</t>
  </si>
  <si>
    <t>Podnikateľská činnosť</t>
  </si>
  <si>
    <t xml:space="preserve">Ostatná činnosť </t>
  </si>
  <si>
    <t>Program č. 7 spolu</t>
  </si>
  <si>
    <t>Územný rozvoj</t>
  </si>
  <si>
    <t>Urbanistické štúdie a územné plány zón</t>
  </si>
  <si>
    <t>Kvalitné a včasné stavebné konanie</t>
  </si>
  <si>
    <t>Stavebný úrad</t>
  </si>
  <si>
    <t>Špeciálny stavebný úrad</t>
  </si>
  <si>
    <t>Štátny fond rozvoja bývania</t>
  </si>
  <si>
    <t>Program č. 8 spolu</t>
  </si>
  <si>
    <t>Nakladanie s majetkom a bývanie</t>
  </si>
  <si>
    <t>Obecné byty</t>
  </si>
  <si>
    <t>Nebytové priestory</t>
  </si>
  <si>
    <t>Obnova a údržba majetku</t>
  </si>
  <si>
    <t>Program č. 9 spolu</t>
  </si>
  <si>
    <t>Sociálna pomoc a sociálne služby</t>
  </si>
  <si>
    <t>Starostlivosť o seniorov</t>
  </si>
  <si>
    <t>Starostlivosť o rodinu a deti</t>
  </si>
  <si>
    <t>Poskytovanie dávok sociálnej pomoci</t>
  </si>
  <si>
    <t>Pochovávanie občanov</t>
  </si>
  <si>
    <t>Prenes.výkon št.správy v soc. oblasti</t>
  </si>
  <si>
    <t>Tab. č. 2/4              v EUR</t>
  </si>
  <si>
    <t>Stredisko sociálnych služieb</t>
  </si>
  <si>
    <t>Zariadenia sociálnych služieb</t>
  </si>
  <si>
    <t>Správa Strediska sociálnych služieb</t>
  </si>
  <si>
    <t xml:space="preserve">Sociálne služby </t>
  </si>
  <si>
    <t>Program č. 10 spolu</t>
  </si>
  <si>
    <t>Bezpečnosť a poriadok</t>
  </si>
  <si>
    <t>Ochrana obecného majetku</t>
  </si>
  <si>
    <t>Program č. 11 spolu</t>
  </si>
  <si>
    <t>800 Výdavkové finančné operácie</t>
  </si>
  <si>
    <t>Splátky finančného prenájmu</t>
  </si>
  <si>
    <t>Vrátené zábezpeky</t>
  </si>
  <si>
    <t>Sumarizácia výdavkov</t>
  </si>
  <si>
    <t>Bežné výdavky</t>
  </si>
  <si>
    <t>Kapitálové výdavky</t>
  </si>
  <si>
    <t>Výdavkové finančné operácie</t>
  </si>
  <si>
    <t>Výdavky spolu</t>
  </si>
  <si>
    <t xml:space="preserve"> mestskej časti Bratislava-Petržalka na úseku kultúry</t>
  </si>
  <si>
    <t>Tab. č. 3                v EUR</t>
  </si>
  <si>
    <t>Kultúrne zariadenia Petržalky</t>
  </si>
  <si>
    <t xml:space="preserve">Transfer z rozpočtu MČ na prevádzku       </t>
  </si>
  <si>
    <t xml:space="preserve">v tom program : </t>
  </si>
  <si>
    <t xml:space="preserve">      6.2 - činnosť KZP</t>
  </si>
  <si>
    <t xml:space="preserve">      6.3 - Kultúrne podujatia - DK, kultúrne leto</t>
  </si>
  <si>
    <t xml:space="preserve">      6.3 - Kultúrne podujatia - Seniorfest</t>
  </si>
  <si>
    <t xml:space="preserve">      6.3 - Kult. podujatia - Petrž.ples </t>
  </si>
  <si>
    <t xml:space="preserve">      6.3 - Kultúrne podujatia - Petrž. Vianoč.trhy</t>
  </si>
  <si>
    <t xml:space="preserve">Granty a transfery z iných zdrojov </t>
  </si>
  <si>
    <t xml:space="preserve">Transf. z rozpočtu MČ na investície - progr. 6.2      </t>
  </si>
  <si>
    <t xml:space="preserve">Bežné výdavky spolu                                                </t>
  </si>
  <si>
    <t xml:space="preserve">- z toho mzdové výdavky                                    </t>
  </si>
  <si>
    <t xml:space="preserve">Kapitálové výdavky                                            </t>
  </si>
  <si>
    <t xml:space="preserve">Príjmy bežné                                                              </t>
  </si>
  <si>
    <t>Miestna knižnica Petržalka</t>
  </si>
  <si>
    <t>Transfer z rozp. MČ na prevádzku - progr. 6.1</t>
  </si>
  <si>
    <t xml:space="preserve">Transfer z rozp. MČ na investície - progr. 6.1       </t>
  </si>
  <si>
    <t xml:space="preserve">Príjmy bežné                                          </t>
  </si>
  <si>
    <t>Príjmové finančné operácie</t>
  </si>
  <si>
    <t>Strediska sociálnych služieb Petržalka</t>
  </si>
  <si>
    <t>Tab. č. 4                 v EUR</t>
  </si>
  <si>
    <t xml:space="preserve">Transfer z rozpočtu MČ na prevádzku    </t>
  </si>
  <si>
    <t xml:space="preserve">Transfer zo ŠR a EÚ na prevádzku </t>
  </si>
  <si>
    <t>Transfer z rozpočtu MČ na investície</t>
  </si>
  <si>
    <t xml:space="preserve">Kapitálové výdavky                                                 </t>
  </si>
  <si>
    <t xml:space="preserve">Príjmy bežné                                                         </t>
  </si>
  <si>
    <t xml:space="preserve"> bežné výdavky spolu</t>
  </si>
  <si>
    <t xml:space="preserve"> - z toho zo ŠR a EÚ</t>
  </si>
  <si>
    <t>kapitálové výdavky</t>
  </si>
  <si>
    <t xml:space="preserve"> príjmy bežné</t>
  </si>
  <si>
    <t>Progr. 10.6.1</t>
  </si>
  <si>
    <t>Zariadenie opatrovateľskej starostlivosti</t>
  </si>
  <si>
    <t xml:space="preserve"> - z toho zo ŠR</t>
  </si>
  <si>
    <t>Opatrovateľská služba</t>
  </si>
  <si>
    <t>bežné výdavky spolu</t>
  </si>
  <si>
    <t>Domov pre rodičov a deti</t>
  </si>
  <si>
    <t xml:space="preserve">Prepravná služba          </t>
  </si>
  <si>
    <t>Skutočnosť 2023</t>
  </si>
  <si>
    <t>Výhľad 2027</t>
  </si>
  <si>
    <t>Správne a administratívne poplatky</t>
  </si>
  <si>
    <t>Príjmy z prenájmu - nebyt. priestory, garáže, objekty</t>
  </si>
  <si>
    <t xml:space="preserve">400 Prijaté zábezpeky </t>
  </si>
  <si>
    <t>Príjmy kapitálové</t>
  </si>
  <si>
    <t xml:space="preserve">Progr. 10.6.2 - Správa organizácie </t>
  </si>
  <si>
    <t>Správa športovísk</t>
  </si>
  <si>
    <t xml:space="preserve">Bežné výdavky (programy 10.6.2 a 10.6.1)                                          </t>
  </si>
  <si>
    <t>Správa, prevádzka a údržba komunikácií</t>
  </si>
  <si>
    <t xml:space="preserve"> - z Fondu opráv</t>
  </si>
  <si>
    <t>320 Kapitálové transfery schválené</t>
  </si>
  <si>
    <t>320 Kapitálové transfery očakávané</t>
  </si>
  <si>
    <t xml:space="preserve"> v tom: školstvo</t>
  </si>
  <si>
    <t xml:space="preserve">           sociálna starostlivosť - činnosť ZOS</t>
  </si>
  <si>
    <t xml:space="preserve">           zariad. núdzového bývania</t>
  </si>
  <si>
    <t xml:space="preserve">          stavebný poriadok</t>
  </si>
  <si>
    <t xml:space="preserve">          špeciálny stavebný úrad</t>
  </si>
  <si>
    <t xml:space="preserve">          matrika</t>
  </si>
  <si>
    <t xml:space="preserve">          štátny fond rozvoja bývania</t>
  </si>
  <si>
    <t xml:space="preserve">          školský úrad</t>
  </si>
  <si>
    <t xml:space="preserve">          ohlasovňa pobytu a register adries</t>
  </si>
  <si>
    <t xml:space="preserve">          ochrana prírody a krajiny</t>
  </si>
  <si>
    <t xml:space="preserve">          štátne soc.dávky a prísp. na ubyt. odídencov</t>
  </si>
  <si>
    <t>Príjmy ŠJ Prokofievova</t>
  </si>
  <si>
    <t xml:space="preserve">Materské školy  </t>
  </si>
  <si>
    <t xml:space="preserve"> - z toho mzdové výdavky                      </t>
  </si>
  <si>
    <t xml:space="preserve"> - z toho mzdové výdavky                              </t>
  </si>
  <si>
    <t xml:space="preserve"> - z toho mzdové výdavky                                         </t>
  </si>
  <si>
    <t xml:space="preserve"> - z toho mzdové výdavky                                          </t>
  </si>
  <si>
    <t xml:space="preserve"> - z toho mzdové výdavky                         </t>
  </si>
  <si>
    <t xml:space="preserve"> - z toho mzdové výdavky                                   </t>
  </si>
  <si>
    <t xml:space="preserve"> - z toho mzdové výdavky                            </t>
  </si>
  <si>
    <t>Schválené záväzné ukazovatele rozpočtovej organizácie</t>
  </si>
  <si>
    <t xml:space="preserve">Transfer zo ŠR na prevádzku </t>
  </si>
  <si>
    <t xml:space="preserve"> - z toho dotácia z EÚ a zo ŠR na opatrov. službu</t>
  </si>
  <si>
    <t>Skutočnosť 2024</t>
  </si>
  <si>
    <t>Schválený rozpočet 2025</t>
  </si>
  <si>
    <t>Očakávaná skutočnosť 2025</t>
  </si>
  <si>
    <t>Návrh 2026</t>
  </si>
  <si>
    <t>Výhľad 2028</t>
  </si>
  <si>
    <t>Návrh rozpočtu príjmov</t>
  </si>
  <si>
    <t>mestskej časti Bratislava-Petržalka na roky 2026-2028</t>
  </si>
  <si>
    <t>Skutočnosť  2023</t>
  </si>
  <si>
    <t>Kap. výd. 700</t>
  </si>
  <si>
    <t>Skutočnosť  2024</t>
  </si>
  <si>
    <t>Návrh rozpočtu výdavkov mestskej časti Bratislava-Petržalka na roky 2026-2028</t>
  </si>
  <si>
    <t>Návrh záväzných ukazovateľov rozpočtových organizácií</t>
  </si>
  <si>
    <t>na roky 2026-2028</t>
  </si>
  <si>
    <t xml:space="preserve">500 Úver ŠFRB </t>
  </si>
  <si>
    <t>500 Úver</t>
  </si>
  <si>
    <t xml:space="preserve">Splátky úverov </t>
  </si>
  <si>
    <t xml:space="preserve">Splátky úveru </t>
  </si>
  <si>
    <t>Celková bilancia návrhu rozpočtu príjmov a výdavkov</t>
  </si>
  <si>
    <t>mestskej časti Bratislava-Petržalka</t>
  </si>
  <si>
    <t>Tab. č. 6</t>
  </si>
  <si>
    <t xml:space="preserve"> v EUR              </t>
  </si>
  <si>
    <t>PRÍJMY</t>
  </si>
  <si>
    <t>v tom:</t>
  </si>
  <si>
    <t>Bežné príjmy</t>
  </si>
  <si>
    <t>Kapitálové príjmy</t>
  </si>
  <si>
    <t>Finančné operácie príjmové</t>
  </si>
  <si>
    <t>ROZPOČTOVÉ ZDROJE SPOLU</t>
  </si>
  <si>
    <t>VÝDAVKY</t>
  </si>
  <si>
    <t>Finančné operácie výdavkové</t>
  </si>
  <si>
    <t>ROZPOČTOVÉ VÝDAVKY SPOLU</t>
  </si>
  <si>
    <t>Hospodársky výsledok bez fin. operácií</t>
  </si>
  <si>
    <t>Hospodársky výsledok vrátane fin. operácií</t>
  </si>
  <si>
    <t xml:space="preserve"> - zo poplatku za rozvoj</t>
  </si>
  <si>
    <t>na roky 2026 - 2028</t>
  </si>
  <si>
    <t xml:space="preserve">             Rozpočet na úseku školstva na roky 2026-2028 </t>
  </si>
  <si>
    <t>tab.č. 5/1</t>
  </si>
  <si>
    <t>v EUR</t>
  </si>
  <si>
    <t>ZŠ  Budatínska</t>
  </si>
  <si>
    <t>Záväzné ukazovatele</t>
  </si>
  <si>
    <t>Rozpočet</t>
  </si>
  <si>
    <t>Očakávaná skutočnosť</t>
  </si>
  <si>
    <t>návrh</t>
  </si>
  <si>
    <t>výhľad</t>
  </si>
  <si>
    <t xml:space="preserve">výhľad </t>
  </si>
  <si>
    <t>Príjmy spolu</t>
  </si>
  <si>
    <t>v tom príjmy za školský klub detí</t>
  </si>
  <si>
    <t>v tom príjmy za stravné</t>
  </si>
  <si>
    <t>v tom z prenajatých priestorov</t>
  </si>
  <si>
    <t>v tom príspevok na  nákup potravín</t>
  </si>
  <si>
    <t xml:space="preserve">v tom iné </t>
  </si>
  <si>
    <t>Bežné výdavky spolu ŠR + RMČ</t>
  </si>
  <si>
    <t>ZŠ mzdy a odvody ŠR                             5.2.1.</t>
  </si>
  <si>
    <t>ZŠ tovary a služby ŠR                             5.2.1.</t>
  </si>
  <si>
    <t>Bežné výdavky na PK zo ŠR spolu</t>
  </si>
  <si>
    <t xml:space="preserve">Nenormatívne výdavky zo ŠR </t>
  </si>
  <si>
    <t>Iné výdavky zo ŠR</t>
  </si>
  <si>
    <t>ZŠ mzdy a odvody z RMČ</t>
  </si>
  <si>
    <t>ZŠ tovary a služby z RMČ</t>
  </si>
  <si>
    <t xml:space="preserve">Bežné výdavky na PK z RMČ </t>
  </si>
  <si>
    <t>Školské jedálne - mzdy a odvody            5.6.</t>
  </si>
  <si>
    <t>Školské jedálne- tovary a služby             5.6.</t>
  </si>
  <si>
    <t>Školské kluby detí - mzdy a odvody       5.5.</t>
  </si>
  <si>
    <t>Školské kluby detí - tovary a služby      5.5.</t>
  </si>
  <si>
    <t>Bežné výdavky na OK    spolu</t>
  </si>
  <si>
    <t>Bež. výd. na nákup potr. na prípr.jedla 5.6.</t>
  </si>
  <si>
    <t>Bežné výdavky na nákup potravín zo ŠR</t>
  </si>
  <si>
    <t xml:space="preserve">Bežné výdavky z iných zdrojov </t>
  </si>
  <si>
    <t>tab.č. 5/2</t>
  </si>
  <si>
    <t>ZŠ  Černyševského</t>
  </si>
  <si>
    <t>ZŠ mzdy a odvody ŠR                             5.2.2.</t>
  </si>
  <si>
    <t>ZŠ tovary a služby ŠR                             5.2.2.</t>
  </si>
  <si>
    <t xml:space="preserve">ZŠ mzdy a odvody ŠR                        </t>
  </si>
  <si>
    <t xml:space="preserve">ZŠ tovary a služby ŠR                          </t>
  </si>
  <si>
    <t>Bežné výdavky na OK  spolu</t>
  </si>
  <si>
    <t>tab.č. 5/3</t>
  </si>
  <si>
    <t>ZŠ Dudova</t>
  </si>
  <si>
    <t>ZŠ mzdy a odvody ŠR                             5.2.3.</t>
  </si>
  <si>
    <t>ZŠ tovary a služby ŠR                             5.2.3.</t>
  </si>
  <si>
    <t>Bežné výdavky na OK z RMČ spolu</t>
  </si>
  <si>
    <t xml:space="preserve"> </t>
  </si>
  <si>
    <t>tab.č. 5/4</t>
  </si>
  <si>
    <t>ZŠ mzdy a odvody ŠR                             5.2.4.</t>
  </si>
  <si>
    <t>ZŠ tovary a služby ŠR                             5.2.4.</t>
  </si>
  <si>
    <t>tab.č. 5/5</t>
  </si>
  <si>
    <t>ZŠ Holíčska</t>
  </si>
  <si>
    <t>ZŠ mzdy a odvody ŠR                             5.2.5.</t>
  </si>
  <si>
    <t>ZŠ tovary a služby ŠR                             5.2.5.</t>
  </si>
  <si>
    <t>Nenormatívne výdavky zo ŠR spolu</t>
  </si>
  <si>
    <t>Bežné výdavky na PK z RMČ</t>
  </si>
  <si>
    <t>tab.č. 5/6</t>
  </si>
  <si>
    <t>ZŠ Lachova</t>
  </si>
  <si>
    <t>ZŠ mzdy a odvody ŠR                             5.2.6.</t>
  </si>
  <si>
    <t>ZŠ tovary a služby ŠR                             5.2.6.</t>
  </si>
  <si>
    <t>tab.č. 5/7</t>
  </si>
  <si>
    <t>ZŠ mzdy a odvody ŠR                             5.2.7.</t>
  </si>
  <si>
    <t>ZŠ tovary a služby ŠR                             5.2.7.</t>
  </si>
  <si>
    <t>Nenormatívne výdavky zo ŠR</t>
  </si>
  <si>
    <t>tab.č. 5/8</t>
  </si>
  <si>
    <t>ZŠ Pankúchova</t>
  </si>
  <si>
    <t>ZŠ mzdy a odvody ŠR                             5.2.8.</t>
  </si>
  <si>
    <t>ZŠ tovary a služby ŠR                             5.2.8.</t>
  </si>
  <si>
    <t>tab.č. 5/9</t>
  </si>
  <si>
    <t>ZŠ Prokofievova</t>
  </si>
  <si>
    <t>ZŠ mzdy a odvody ŠR                             5.2.9.</t>
  </si>
  <si>
    <t>ZŠ tovary a služby ŠR                             5.2.9.</t>
  </si>
  <si>
    <t>tab.č. 5/10</t>
  </si>
  <si>
    <t>ZŠ Tupolevova</t>
  </si>
  <si>
    <t>ZŠ mzdy a odvody ŠR                          5.2.10.</t>
  </si>
  <si>
    <t>ZŠ tovary a služby ŠR                         5.2.10.</t>
  </si>
  <si>
    <t>tab.č. 5/11</t>
  </si>
  <si>
    <t>ZŠ Turnianska</t>
  </si>
  <si>
    <t>ZŠ mzdy a odvody ŠR                          5.2.11.</t>
  </si>
  <si>
    <t>ZŠ tovary a služby ŠR                          5.2.11.</t>
  </si>
  <si>
    <t>tab.č. 5/12</t>
  </si>
  <si>
    <t>ZŠ SPOLU</t>
  </si>
  <si>
    <t xml:space="preserve">v tom príspevok na  nákup potravín      </t>
  </si>
  <si>
    <t>Z TOHO 41  SPOLU</t>
  </si>
  <si>
    <t>ZŠ mzdy a odvody ŠR                             5.2.</t>
  </si>
  <si>
    <t>ZŠ tovary a služby ŠR                             5.2.</t>
  </si>
  <si>
    <t>Výdavky na PK zo ŠR</t>
  </si>
  <si>
    <t>Školské jedálne - mzdy a odvody       5.6.</t>
  </si>
  <si>
    <t>Školské jedálne- tovary a služby        5.6.</t>
  </si>
  <si>
    <t>Školské jedálne-SPOLU</t>
  </si>
  <si>
    <t>Školské kluby detí - mzdy a odvody      5.5.</t>
  </si>
  <si>
    <t>Školské kluby detí -SPOLU</t>
  </si>
  <si>
    <t>Kapitálové výdavky spolu</t>
  </si>
  <si>
    <t xml:space="preserve">na roky 2026-2028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</si>
</sst>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sz val="18"/>
      <name val="Arial CE"/>
      <family val="2"/>
      <charset val="238"/>
    </font>
    <font>
      <sz val="12"/>
      <name val="Arial CE"/>
      <family val="2"/>
      <charset val="238"/>
    </font>
    <font>
      <sz val="12"/>
      <color rgb="FFFF0000"/>
      <name val="Arial CE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 CE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4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1.5"/>
      <name val="Arial CE"/>
      <family val="2"/>
      <charset val="238"/>
    </font>
    <font>
      <sz val="12"/>
      <color theme="1"/>
      <name val="Arial CE"/>
      <family val="2"/>
      <charset val="238"/>
    </font>
    <font>
      <b/>
      <u/>
      <sz val="16"/>
      <name val="Arial CE"/>
      <family val="2"/>
      <charset val="238"/>
    </font>
    <font>
      <sz val="11"/>
      <name val="Arial CE"/>
      <charset val="238"/>
    </font>
    <font>
      <b/>
      <sz val="11"/>
      <name val="Arial CE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Times New Roman"/>
      <family val="1"/>
      <charset val="238"/>
    </font>
    <font>
      <b/>
      <sz val="14"/>
      <name val="Arial"/>
      <family val="2"/>
      <charset val="238"/>
    </font>
    <font>
      <b/>
      <i/>
      <sz val="12"/>
      <name val="Arial"/>
      <family val="2"/>
      <charset val="238"/>
    </font>
    <font>
      <b/>
      <i/>
      <u/>
      <sz val="16"/>
      <name val="Arial CE"/>
      <family val="2"/>
      <charset val="238"/>
    </font>
    <font>
      <b/>
      <i/>
      <sz val="12"/>
      <name val="Arial CE"/>
      <family val="2"/>
      <charset val="238"/>
    </font>
    <font>
      <sz val="11.5"/>
      <name val="Arial CE"/>
      <charset val="238"/>
    </font>
    <font>
      <sz val="11"/>
      <color theme="1"/>
      <name val="Arial"/>
      <family val="2"/>
      <charset val="238"/>
    </font>
    <font>
      <sz val="11"/>
      <color rgb="FF00B050"/>
      <name val="Arial"/>
      <family val="2"/>
      <charset val="238"/>
    </font>
    <font>
      <b/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6"/>
      <name val="Arial"/>
      <family val="2"/>
      <charset val="238"/>
    </font>
    <font>
      <b/>
      <sz val="18"/>
      <name val="Arial CE"/>
      <family val="2"/>
      <charset val="238"/>
    </font>
    <font>
      <b/>
      <sz val="18"/>
      <name val="Arial CE"/>
      <charset val="238"/>
    </font>
    <font>
      <sz val="11"/>
      <name val="Arial CE"/>
      <family val="2"/>
      <charset val="238"/>
    </font>
    <font>
      <b/>
      <sz val="10"/>
      <name val="Arial CE"/>
    </font>
    <font>
      <sz val="11"/>
      <name val="Calibri"/>
      <family val="2"/>
      <charset val="238"/>
      <scheme val="minor"/>
    </font>
    <font>
      <b/>
      <u/>
      <sz val="14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8FFF8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</cellStyleXfs>
  <cellXfs count="608">
    <xf numFmtId="0" fontId="0" fillId="0" borderId="0" xfId="0"/>
    <xf numFmtId="0" fontId="1" fillId="0" borderId="0" xfId="1"/>
    <xf numFmtId="0" fontId="1" fillId="0" borderId="0" xfId="1" applyAlignment="1">
      <alignment horizontal="right" wrapText="1"/>
    </xf>
    <xf numFmtId="3" fontId="1" fillId="0" borderId="0" xfId="1" applyNumberFormat="1"/>
    <xf numFmtId="0" fontId="10" fillId="2" borderId="2" xfId="1" applyFont="1" applyFill="1" applyBorder="1" applyAlignment="1">
      <alignment horizontal="center" vertical="center" wrapText="1"/>
    </xf>
    <xf numFmtId="0" fontId="14" fillId="5" borderId="3" xfId="1" applyFont="1" applyFill="1" applyBorder="1" applyAlignment="1">
      <alignment vertical="center"/>
    </xf>
    <xf numFmtId="3" fontId="15" fillId="5" borderId="4" xfId="0" applyNumberFormat="1" applyFont="1" applyFill="1" applyBorder="1" applyAlignment="1">
      <alignment vertical="center"/>
    </xf>
    <xf numFmtId="0" fontId="16" fillId="0" borderId="6" xfId="1" applyFont="1" applyBorder="1" applyAlignment="1">
      <alignment vertical="center"/>
    </xf>
    <xf numFmtId="3" fontId="17" fillId="3" borderId="7" xfId="0" applyNumberFormat="1" applyFont="1" applyFill="1" applyBorder="1" applyAlignment="1">
      <alignment horizontal="right" vertical="center"/>
    </xf>
    <xf numFmtId="0" fontId="3" fillId="0" borderId="6" xfId="1" applyFont="1" applyBorder="1" applyAlignment="1">
      <alignment vertical="center"/>
    </xf>
    <xf numFmtId="3" fontId="6" fillId="3" borderId="7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17" fillId="0" borderId="6" xfId="1" applyFont="1" applyBorder="1" applyAlignment="1">
      <alignment vertical="center"/>
    </xf>
    <xf numFmtId="3" fontId="17" fillId="3" borderId="7" xfId="0" applyNumberFormat="1" applyFont="1" applyFill="1" applyBorder="1" applyAlignment="1">
      <alignment vertical="center"/>
    </xf>
    <xf numFmtId="3" fontId="6" fillId="3" borderId="9" xfId="0" applyNumberFormat="1" applyFont="1" applyFill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18" fillId="0" borderId="1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3" fontId="6" fillId="3" borderId="4" xfId="0" applyNumberFormat="1" applyFont="1" applyFill="1" applyBorder="1" applyAlignment="1">
      <alignment horizontal="right" vertical="center"/>
    </xf>
    <xf numFmtId="3" fontId="19" fillId="3" borderId="7" xfId="0" applyNumberFormat="1" applyFont="1" applyFill="1" applyBorder="1" applyAlignment="1">
      <alignment horizontal="right" vertical="center"/>
    </xf>
    <xf numFmtId="0" fontId="3" fillId="0" borderId="6" xfId="2" applyFont="1" applyBorder="1" applyAlignment="1">
      <alignment vertical="center"/>
    </xf>
    <xf numFmtId="3" fontId="3" fillId="3" borderId="7" xfId="0" applyNumberFormat="1" applyFont="1" applyFill="1" applyBorder="1" applyAlignment="1">
      <alignment horizontal="right" vertical="center"/>
    </xf>
    <xf numFmtId="3" fontId="16" fillId="3" borderId="7" xfId="0" applyNumberFormat="1" applyFont="1" applyFill="1" applyBorder="1" applyAlignment="1">
      <alignment horizontal="right" vertical="center"/>
    </xf>
    <xf numFmtId="0" fontId="12" fillId="0" borderId="0" xfId="1" applyFont="1"/>
    <xf numFmtId="0" fontId="14" fillId="6" borderId="6" xfId="1" applyFont="1" applyFill="1" applyBorder="1" applyAlignment="1">
      <alignment vertical="center"/>
    </xf>
    <xf numFmtId="0" fontId="6" fillId="0" borderId="11" xfId="2" applyFont="1" applyBorder="1" applyAlignment="1">
      <alignment vertical="center"/>
    </xf>
    <xf numFmtId="3" fontId="6" fillId="3" borderId="12" xfId="0" applyNumberFormat="1" applyFont="1" applyFill="1" applyBorder="1" applyAlignment="1">
      <alignment horizontal="right" vertical="center"/>
    </xf>
    <xf numFmtId="0" fontId="6" fillId="0" borderId="11" xfId="3" applyFont="1" applyBorder="1" applyAlignment="1">
      <alignment vertical="center"/>
    </xf>
    <xf numFmtId="0" fontId="20" fillId="6" borderId="8" xfId="1" applyFont="1" applyFill="1" applyBorder="1" applyAlignment="1">
      <alignment vertical="center"/>
    </xf>
    <xf numFmtId="0" fontId="22" fillId="2" borderId="2" xfId="1" applyFont="1" applyFill="1" applyBorder="1" applyAlignment="1">
      <alignment horizontal="center" vertical="center" wrapText="1"/>
    </xf>
    <xf numFmtId="0" fontId="3" fillId="0" borderId="0" xfId="6" applyFont="1" applyAlignment="1">
      <alignment horizontal="right" vertical="center" wrapText="1"/>
    </xf>
    <xf numFmtId="0" fontId="1" fillId="0" borderId="0" xfId="6"/>
    <xf numFmtId="0" fontId="7" fillId="0" borderId="1" xfId="6" applyFont="1" applyBorder="1" applyAlignment="1">
      <alignment horizontal="left" vertical="center"/>
    </xf>
    <xf numFmtId="0" fontId="3" fillId="0" borderId="1" xfId="6" applyFont="1" applyBorder="1" applyAlignment="1">
      <alignment horizontal="right" vertical="center" wrapText="1"/>
    </xf>
    <xf numFmtId="0" fontId="10" fillId="2" borderId="2" xfId="6" applyFont="1" applyFill="1" applyBorder="1" applyAlignment="1">
      <alignment horizontal="center" vertical="center" wrapText="1"/>
    </xf>
    <xf numFmtId="0" fontId="30" fillId="0" borderId="33" xfId="6" applyFont="1" applyBorder="1" applyAlignment="1">
      <alignment vertical="center"/>
    </xf>
    <xf numFmtId="0" fontId="17" fillId="0" borderId="43" xfId="6" applyFont="1" applyBorder="1" applyAlignment="1">
      <alignment vertical="center"/>
    </xf>
    <xf numFmtId="0" fontId="17" fillId="0" borderId="44" xfId="6" applyFont="1" applyBorder="1" applyAlignment="1">
      <alignment vertical="center"/>
    </xf>
    <xf numFmtId="0" fontId="6" fillId="0" borderId="37" xfId="6" applyFont="1" applyBorder="1" applyAlignment="1">
      <alignment vertical="center"/>
    </xf>
    <xf numFmtId="49" fontId="6" fillId="0" borderId="44" xfId="6" applyNumberFormat="1" applyFont="1" applyBorder="1" applyAlignment="1">
      <alignment vertical="center"/>
    </xf>
    <xf numFmtId="0" fontId="6" fillId="0" borderId="44" xfId="6" applyFont="1" applyBorder="1" applyAlignment="1">
      <alignment vertical="center"/>
    </xf>
    <xf numFmtId="0" fontId="6" fillId="0" borderId="29" xfId="6" applyFont="1" applyBorder="1" applyAlignment="1">
      <alignment vertical="center"/>
    </xf>
    <xf numFmtId="0" fontId="6" fillId="0" borderId="0" xfId="6" applyFont="1" applyAlignment="1">
      <alignment vertical="center"/>
    </xf>
    <xf numFmtId="3" fontId="6" fillId="0" borderId="0" xfId="6" applyNumberFormat="1" applyFont="1" applyAlignment="1">
      <alignment horizontal="right"/>
    </xf>
    <xf numFmtId="0" fontId="23" fillId="0" borderId="1" xfId="6" applyFont="1" applyBorder="1" applyAlignment="1">
      <alignment horizontal="left" vertical="center" wrapText="1"/>
    </xf>
    <xf numFmtId="0" fontId="17" fillId="0" borderId="6" xfId="6" applyFont="1" applyBorder="1" applyAlignment="1">
      <alignment vertical="center"/>
    </xf>
    <xf numFmtId="0" fontId="6" fillId="0" borderId="6" xfId="6" applyFont="1" applyBorder="1" applyAlignment="1">
      <alignment vertical="center"/>
    </xf>
    <xf numFmtId="49" fontId="6" fillId="0" borderId="6" xfId="6" applyNumberFormat="1" applyFont="1" applyBorder="1" applyAlignment="1">
      <alignment vertical="center"/>
    </xf>
    <xf numFmtId="0" fontId="31" fillId="0" borderId="6" xfId="6" applyFont="1" applyBorder="1" applyAlignment="1">
      <alignment vertical="center"/>
    </xf>
    <xf numFmtId="14" fontId="31" fillId="0" borderId="6" xfId="6" applyNumberFormat="1" applyFont="1" applyBorder="1" applyAlignment="1">
      <alignment vertical="center"/>
    </xf>
    <xf numFmtId="49" fontId="17" fillId="0" borderId="11" xfId="6" applyNumberFormat="1" applyFont="1" applyBorder="1" applyAlignment="1">
      <alignment vertical="center"/>
    </xf>
    <xf numFmtId="0" fontId="12" fillId="0" borderId="0" xfId="6" applyFont="1"/>
    <xf numFmtId="49" fontId="3" fillId="0" borderId="11" xfId="6" applyNumberFormat="1" applyFont="1" applyBorder="1" applyAlignment="1">
      <alignment vertical="center"/>
    </xf>
    <xf numFmtId="0" fontId="3" fillId="0" borderId="8" xfId="6" applyFont="1" applyBorder="1" applyAlignment="1">
      <alignment vertical="center"/>
    </xf>
    <xf numFmtId="0" fontId="18" fillId="0" borderId="0" xfId="1" applyFont="1" applyAlignment="1">
      <alignment vertical="center"/>
    </xf>
    <xf numFmtId="0" fontId="22" fillId="2" borderId="2" xfId="0" applyFont="1" applyFill="1" applyBorder="1" applyAlignment="1">
      <alignment horizontal="center" vertical="center" wrapText="1"/>
    </xf>
    <xf numFmtId="3" fontId="17" fillId="4" borderId="7" xfId="0" applyNumberFormat="1" applyFont="1" applyFill="1" applyBorder="1" applyAlignment="1">
      <alignment horizontal="right" vertical="center"/>
    </xf>
    <xf numFmtId="3" fontId="6" fillId="4" borderId="7" xfId="0" applyNumberFormat="1" applyFont="1" applyFill="1" applyBorder="1" applyAlignment="1">
      <alignment horizontal="right" vertical="center"/>
    </xf>
    <xf numFmtId="3" fontId="17" fillId="4" borderId="7" xfId="0" applyNumberFormat="1" applyFont="1" applyFill="1" applyBorder="1" applyAlignment="1">
      <alignment vertical="center"/>
    </xf>
    <xf numFmtId="3" fontId="6" fillId="4" borderId="9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>
      <alignment horizontal="right" vertical="center"/>
    </xf>
    <xf numFmtId="3" fontId="19" fillId="4" borderId="7" xfId="0" applyNumberFormat="1" applyFont="1" applyFill="1" applyBorder="1" applyAlignment="1">
      <alignment horizontal="right" vertical="center"/>
    </xf>
    <xf numFmtId="3" fontId="3" fillId="4" borderId="7" xfId="0" applyNumberFormat="1" applyFont="1" applyFill="1" applyBorder="1" applyAlignment="1">
      <alignment horizontal="right" vertical="center"/>
    </xf>
    <xf numFmtId="3" fontId="16" fillId="4" borderId="7" xfId="0" applyNumberFormat="1" applyFont="1" applyFill="1" applyBorder="1" applyAlignment="1">
      <alignment horizontal="right" vertical="center"/>
    </xf>
    <xf numFmtId="3" fontId="6" fillId="4" borderId="12" xfId="0" applyNumberFormat="1" applyFont="1" applyFill="1" applyBorder="1" applyAlignment="1">
      <alignment horizontal="right" vertical="center"/>
    </xf>
    <xf numFmtId="0" fontId="32" fillId="0" borderId="6" xfId="1" applyFont="1" applyBorder="1" applyAlignment="1">
      <alignment vertical="center"/>
    </xf>
    <xf numFmtId="3" fontId="16" fillId="0" borderId="7" xfId="1" applyNumberFormat="1" applyFont="1" applyBorder="1" applyAlignment="1">
      <alignment vertical="center"/>
    </xf>
    <xf numFmtId="3" fontId="3" fillId="0" borderId="7" xfId="1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6" fillId="0" borderId="7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3" fontId="15" fillId="5" borderId="47" xfId="1" applyNumberFormat="1" applyFont="1" applyFill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3" fontId="3" fillId="0" borderId="7" xfId="2" applyNumberFormat="1" applyFont="1" applyBorder="1" applyAlignment="1">
      <alignment vertical="center"/>
    </xf>
    <xf numFmtId="3" fontId="6" fillId="0" borderId="12" xfId="2" applyNumberFormat="1" applyFont="1" applyBorder="1" applyAlignment="1">
      <alignment vertical="center"/>
    </xf>
    <xf numFmtId="3" fontId="6" fillId="0" borderId="12" xfId="3" applyNumberFormat="1" applyFont="1" applyBorder="1" applyAlignment="1">
      <alignment vertical="center"/>
    </xf>
    <xf numFmtId="3" fontId="6" fillId="0" borderId="12" xfId="0" applyNumberFormat="1" applyFont="1" applyBorder="1" applyAlignment="1">
      <alignment horizontal="right" vertical="center"/>
    </xf>
    <xf numFmtId="3" fontId="15" fillId="6" borderId="7" xfId="1" applyNumberFormat="1" applyFont="1" applyFill="1" applyBorder="1" applyAlignment="1">
      <alignment vertical="center"/>
    </xf>
    <xf numFmtId="3" fontId="16" fillId="6" borderId="9" xfId="1" applyNumberFormat="1" applyFont="1" applyFill="1" applyBorder="1" applyAlignment="1">
      <alignment vertical="center"/>
    </xf>
    <xf numFmtId="49" fontId="8" fillId="4" borderId="16" xfId="6" applyNumberFormat="1" applyFont="1" applyFill="1" applyBorder="1" applyAlignment="1">
      <alignment horizontal="center" vertical="center"/>
    </xf>
    <xf numFmtId="3" fontId="17" fillId="4" borderId="3" xfId="6" applyNumberFormat="1" applyFont="1" applyFill="1" applyBorder="1" applyAlignment="1">
      <alignment horizontal="right"/>
    </xf>
    <xf numFmtId="3" fontId="17" fillId="4" borderId="6" xfId="6" applyNumberFormat="1" applyFont="1" applyFill="1" applyBorder="1" applyAlignment="1">
      <alignment horizontal="right"/>
    </xf>
    <xf numFmtId="3" fontId="17" fillId="4" borderId="5" xfId="6" applyNumberFormat="1" applyFont="1" applyFill="1" applyBorder="1" applyAlignment="1">
      <alignment horizontal="right"/>
    </xf>
    <xf numFmtId="3" fontId="6" fillId="4" borderId="6" xfId="6" applyNumberFormat="1" applyFont="1" applyFill="1" applyBorder="1" applyAlignment="1">
      <alignment horizontal="right"/>
    </xf>
    <xf numFmtId="3" fontId="6" fillId="4" borderId="3" xfId="6" applyNumberFormat="1" applyFont="1" applyFill="1" applyBorder="1" applyAlignment="1">
      <alignment horizontal="right"/>
    </xf>
    <xf numFmtId="3" fontId="6" fillId="4" borderId="31" xfId="6" applyNumberFormat="1" applyFont="1" applyFill="1" applyBorder="1" applyAlignment="1">
      <alignment horizontal="right"/>
    </xf>
    <xf numFmtId="3" fontId="17" fillId="4" borderId="5" xfId="6" applyNumberFormat="1" applyFont="1" applyFill="1" applyBorder="1" applyAlignment="1">
      <alignment horizontal="right" vertical="center"/>
    </xf>
    <xf numFmtId="3" fontId="6" fillId="4" borderId="5" xfId="6" applyNumberFormat="1" applyFont="1" applyFill="1" applyBorder="1" applyAlignment="1">
      <alignment horizontal="right" vertical="center"/>
    </xf>
    <xf numFmtId="3" fontId="6" fillId="4" borderId="6" xfId="6" applyNumberFormat="1" applyFont="1" applyFill="1" applyBorder="1" applyAlignment="1">
      <alignment horizontal="right" vertical="center"/>
    </xf>
    <xf numFmtId="3" fontId="17" fillId="4" borderId="6" xfId="6" applyNumberFormat="1" applyFont="1" applyFill="1" applyBorder="1" applyAlignment="1">
      <alignment horizontal="right" vertical="center"/>
    </xf>
    <xf numFmtId="3" fontId="31" fillId="4" borderId="6" xfId="6" applyNumberFormat="1" applyFont="1" applyFill="1" applyBorder="1" applyAlignment="1">
      <alignment horizontal="right" vertical="center"/>
    </xf>
    <xf numFmtId="3" fontId="6" fillId="4" borderId="11" xfId="6" applyNumberFormat="1" applyFont="1" applyFill="1" applyBorder="1" applyAlignment="1">
      <alignment horizontal="right" vertical="center"/>
    </xf>
    <xf numFmtId="3" fontId="17" fillId="4" borderId="11" xfId="6" applyNumberFormat="1" applyFont="1" applyFill="1" applyBorder="1" applyAlignment="1">
      <alignment horizontal="right" vertical="center"/>
    </xf>
    <xf numFmtId="3" fontId="6" fillId="4" borderId="8" xfId="6" applyNumberFormat="1" applyFont="1" applyFill="1" applyBorder="1" applyAlignment="1">
      <alignment horizontal="right" vertical="center"/>
    </xf>
    <xf numFmtId="0" fontId="6" fillId="0" borderId="11" xfId="1" applyFont="1" applyBorder="1" applyAlignment="1">
      <alignment vertical="center"/>
    </xf>
    <xf numFmtId="3" fontId="6" fillId="0" borderId="12" xfId="1" applyNumberFormat="1" applyFont="1" applyBorder="1" applyAlignment="1">
      <alignment vertical="center"/>
    </xf>
    <xf numFmtId="3" fontId="6" fillId="4" borderId="11" xfId="6" applyNumberFormat="1" applyFont="1" applyFill="1" applyBorder="1" applyAlignment="1">
      <alignment horizontal="right"/>
    </xf>
    <xf numFmtId="3" fontId="3" fillId="0" borderId="0" xfId="1" applyNumberFormat="1" applyFont="1" applyAlignment="1">
      <alignment vertical="center"/>
    </xf>
    <xf numFmtId="0" fontId="3" fillId="0" borderId="11" xfId="1" applyFont="1" applyBorder="1" applyAlignment="1">
      <alignment vertical="center"/>
    </xf>
    <xf numFmtId="3" fontId="3" fillId="0" borderId="12" xfId="1" applyNumberFormat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1" fillId="12" borderId="0" xfId="1" applyFill="1"/>
    <xf numFmtId="0" fontId="12" fillId="7" borderId="32" xfId="7" applyFont="1" applyFill="1" applyBorder="1" applyAlignment="1">
      <alignment horizontal="center" vertical="center" wrapText="1"/>
    </xf>
    <xf numFmtId="0" fontId="12" fillId="7" borderId="13" xfId="7" applyFont="1" applyFill="1" applyBorder="1" applyAlignment="1">
      <alignment horizontal="center" vertical="center" wrapText="1"/>
    </xf>
    <xf numFmtId="3" fontId="23" fillId="0" borderId="0" xfId="5" applyNumberFormat="1" applyAlignment="1">
      <alignment vertical="center"/>
    </xf>
    <xf numFmtId="0" fontId="23" fillId="0" borderId="0" xfId="5" applyAlignment="1">
      <alignment vertical="center"/>
    </xf>
    <xf numFmtId="0" fontId="1" fillId="0" borderId="0" xfId="1" applyAlignment="1">
      <alignment horizontal="right" vertical="center" wrapText="1"/>
    </xf>
    <xf numFmtId="49" fontId="8" fillId="8" borderId="18" xfId="5" applyNumberFormat="1" applyFont="1" applyFill="1" applyBorder="1" applyAlignment="1">
      <alignment horizontal="center" vertical="center"/>
    </xf>
    <xf numFmtId="0" fontId="8" fillId="8" borderId="19" xfId="5" applyFont="1" applyFill="1" applyBorder="1" applyAlignment="1">
      <alignment horizontal="center" vertical="center"/>
    </xf>
    <xf numFmtId="49" fontId="8" fillId="8" borderId="20" xfId="5" applyNumberFormat="1" applyFont="1" applyFill="1" applyBorder="1" applyAlignment="1">
      <alignment horizontal="center" vertical="center"/>
    </xf>
    <xf numFmtId="0" fontId="27" fillId="8" borderId="14" xfId="6" applyFont="1" applyFill="1" applyBorder="1" applyAlignment="1">
      <alignment vertical="center"/>
    </xf>
    <xf numFmtId="3" fontId="23" fillId="8" borderId="18" xfId="5" applyNumberFormat="1" applyFill="1" applyBorder="1" applyAlignment="1">
      <alignment horizontal="right" vertical="center"/>
    </xf>
    <xf numFmtId="3" fontId="23" fillId="8" borderId="20" xfId="5" applyNumberFormat="1" applyFill="1" applyBorder="1" applyAlignment="1">
      <alignment horizontal="right" vertical="center"/>
    </xf>
    <xf numFmtId="49" fontId="8" fillId="0" borderId="21" xfId="5" applyNumberFormat="1" applyFont="1" applyBorder="1" applyAlignment="1">
      <alignment horizontal="center" vertical="center"/>
    </xf>
    <xf numFmtId="0" fontId="8" fillId="0" borderId="10" xfId="5" applyFont="1" applyBorder="1" applyAlignment="1">
      <alignment horizontal="center" vertical="center"/>
    </xf>
    <xf numFmtId="49" fontId="8" fillId="0" borderId="22" xfId="5" applyNumberFormat="1" applyFont="1" applyBorder="1" applyAlignment="1">
      <alignment horizontal="center" vertical="center"/>
    </xf>
    <xf numFmtId="0" fontId="27" fillId="0" borderId="6" xfId="6" applyFont="1" applyBorder="1" applyAlignment="1">
      <alignment vertical="center"/>
    </xf>
    <xf numFmtId="3" fontId="23" fillId="4" borderId="21" xfId="5" applyNumberFormat="1" applyFill="1" applyBorder="1" applyAlignment="1">
      <alignment horizontal="right" vertical="center"/>
    </xf>
    <xf numFmtId="3" fontId="23" fillId="4" borderId="22" xfId="5" applyNumberFormat="1" applyFill="1" applyBorder="1" applyAlignment="1">
      <alignment horizontal="right" vertical="center"/>
    </xf>
    <xf numFmtId="49" fontId="26" fillId="0" borderId="21" xfId="5" applyNumberFormat="1" applyFont="1" applyBorder="1" applyAlignment="1">
      <alignment horizontal="center" vertical="center"/>
    </xf>
    <xf numFmtId="0" fontId="26" fillId="0" borderId="10" xfId="5" applyFont="1" applyBorder="1" applyAlignment="1">
      <alignment horizontal="center" vertical="center"/>
    </xf>
    <xf numFmtId="0" fontId="13" fillId="0" borderId="0" xfId="5" applyFont="1" applyAlignment="1">
      <alignment vertical="center"/>
    </xf>
    <xf numFmtId="3" fontId="33" fillId="4" borderId="21" xfId="5" applyNumberFormat="1" applyFont="1" applyFill="1" applyBorder="1" applyAlignment="1">
      <alignment horizontal="right" vertical="center"/>
    </xf>
    <xf numFmtId="49" fontId="13" fillId="9" borderId="21" xfId="5" applyNumberFormat="1" applyFont="1" applyFill="1" applyBorder="1" applyAlignment="1">
      <alignment horizontal="center" vertical="center"/>
    </xf>
    <xf numFmtId="0" fontId="13" fillId="9" borderId="10" xfId="5" applyFont="1" applyFill="1" applyBorder="1" applyAlignment="1">
      <alignment horizontal="center" vertical="center"/>
    </xf>
    <xf numFmtId="49" fontId="13" fillId="9" borderId="22" xfId="5" applyNumberFormat="1" applyFont="1" applyFill="1" applyBorder="1" applyAlignment="1">
      <alignment horizontal="center" vertical="center"/>
    </xf>
    <xf numFmtId="49" fontId="13" fillId="9" borderId="6" xfId="5" applyNumberFormat="1" applyFont="1" applyFill="1" applyBorder="1" applyAlignment="1">
      <alignment horizontal="left" vertical="center"/>
    </xf>
    <xf numFmtId="3" fontId="24" fillId="9" borderId="21" xfId="5" applyNumberFormat="1" applyFont="1" applyFill="1" applyBorder="1" applyAlignment="1">
      <alignment horizontal="right" vertical="center"/>
    </xf>
    <xf numFmtId="3" fontId="24" fillId="9" borderId="22" xfId="5" applyNumberFormat="1" applyFont="1" applyFill="1" applyBorder="1" applyAlignment="1">
      <alignment horizontal="right" vertical="center"/>
    </xf>
    <xf numFmtId="49" fontId="8" fillId="8" borderId="21" xfId="5" applyNumberFormat="1" applyFont="1" applyFill="1" applyBorder="1" applyAlignment="1">
      <alignment horizontal="center" vertical="center"/>
    </xf>
    <xf numFmtId="0" fontId="8" fillId="8" borderId="10" xfId="5" applyFont="1" applyFill="1" applyBorder="1" applyAlignment="1">
      <alignment horizontal="center" vertical="center"/>
    </xf>
    <xf numFmtId="49" fontId="8" fillId="8" borderId="22" xfId="5" applyNumberFormat="1" applyFont="1" applyFill="1" applyBorder="1" applyAlignment="1">
      <alignment horizontal="center" vertical="center"/>
    </xf>
    <xf numFmtId="0" fontId="27" fillId="8" borderId="6" xfId="6" applyFont="1" applyFill="1" applyBorder="1" applyAlignment="1">
      <alignment vertical="center"/>
    </xf>
    <xf numFmtId="3" fontId="23" fillId="8" borderId="21" xfId="5" applyNumberFormat="1" applyFill="1" applyBorder="1" applyAlignment="1">
      <alignment horizontal="right" vertical="center"/>
    </xf>
    <xf numFmtId="3" fontId="23" fillId="8" borderId="22" xfId="5" applyNumberFormat="1" applyFill="1" applyBorder="1" applyAlignment="1">
      <alignment horizontal="right" vertical="center"/>
    </xf>
    <xf numFmtId="49" fontId="13" fillId="9" borderId="23" xfId="5" applyNumberFormat="1" applyFont="1" applyFill="1" applyBorder="1" applyAlignment="1">
      <alignment horizontal="center" vertical="center"/>
    </xf>
    <xf numFmtId="0" fontId="13" fillId="9" borderId="24" xfId="5" applyFont="1" applyFill="1" applyBorder="1" applyAlignment="1">
      <alignment horizontal="center" vertical="center"/>
    </xf>
    <xf numFmtId="49" fontId="13" fillId="9" borderId="25" xfId="5" applyNumberFormat="1" applyFont="1" applyFill="1" applyBorder="1" applyAlignment="1">
      <alignment horizontal="center" vertical="center"/>
    </xf>
    <xf numFmtId="49" fontId="13" fillId="9" borderId="8" xfId="5" applyNumberFormat="1" applyFont="1" applyFill="1" applyBorder="1" applyAlignment="1">
      <alignment horizontal="left" vertical="center"/>
    </xf>
    <xf numFmtId="3" fontId="24" fillId="9" borderId="23" xfId="6" applyNumberFormat="1" applyFont="1" applyFill="1" applyBorder="1" applyAlignment="1">
      <alignment horizontal="right" vertical="center"/>
    </xf>
    <xf numFmtId="3" fontId="24" fillId="9" borderId="25" xfId="6" applyNumberFormat="1" applyFont="1" applyFill="1" applyBorder="1" applyAlignment="1">
      <alignment horizontal="right" vertical="center"/>
    </xf>
    <xf numFmtId="49" fontId="13" fillId="0" borderId="0" xfId="5" applyNumberFormat="1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49" fontId="13" fillId="0" borderId="0" xfId="5" applyNumberFormat="1" applyFont="1" applyAlignment="1">
      <alignment horizontal="left" vertical="center"/>
    </xf>
    <xf numFmtId="3" fontId="24" fillId="0" borderId="0" xfId="6" applyNumberFormat="1" applyFont="1" applyAlignment="1">
      <alignment horizontal="right" vertical="center"/>
    </xf>
    <xf numFmtId="3" fontId="34" fillId="4" borderId="21" xfId="5" applyNumberFormat="1" applyFont="1" applyFill="1" applyBorder="1" applyAlignment="1">
      <alignment horizontal="right" vertical="center"/>
    </xf>
    <xf numFmtId="3" fontId="34" fillId="4" borderId="22" xfId="5" applyNumberFormat="1" applyFont="1" applyFill="1" applyBorder="1" applyAlignment="1">
      <alignment horizontal="right" vertical="center"/>
    </xf>
    <xf numFmtId="49" fontId="27" fillId="0" borderId="6" xfId="5" applyNumberFormat="1" applyFont="1" applyBorder="1" applyAlignment="1">
      <alignment horizontal="left" vertical="center"/>
    </xf>
    <xf numFmtId="49" fontId="8" fillId="0" borderId="34" xfId="5" applyNumberFormat="1" applyFont="1" applyBorder="1" applyAlignment="1">
      <alignment horizontal="center" vertical="center"/>
    </xf>
    <xf numFmtId="0" fontId="8" fillId="0" borderId="35" xfId="5" applyFont="1" applyBorder="1" applyAlignment="1">
      <alignment horizontal="center" vertical="center"/>
    </xf>
    <xf numFmtId="49" fontId="8" fillId="0" borderId="36" xfId="5" applyNumberFormat="1" applyFont="1" applyBorder="1" applyAlignment="1">
      <alignment horizontal="center" vertical="center"/>
    </xf>
    <xf numFmtId="0" fontId="27" fillId="0" borderId="11" xfId="6" applyFont="1" applyBorder="1" applyAlignment="1">
      <alignment vertical="center"/>
    </xf>
    <xf numFmtId="3" fontId="23" fillId="4" borderId="34" xfId="5" applyNumberFormat="1" applyFill="1" applyBorder="1" applyAlignment="1">
      <alignment horizontal="right" vertical="center"/>
    </xf>
    <xf numFmtId="3" fontId="23" fillId="4" borderId="36" xfId="5" applyNumberFormat="1" applyFill="1" applyBorder="1" applyAlignment="1">
      <alignment horizontal="right" vertical="center"/>
    </xf>
    <xf numFmtId="49" fontId="13" fillId="0" borderId="1" xfId="5" applyNumberFormat="1" applyFont="1" applyBorder="1" applyAlignment="1">
      <alignment horizontal="center" vertical="center"/>
    </xf>
    <xf numFmtId="0" fontId="13" fillId="0" borderId="1" xfId="5" applyFont="1" applyBorder="1" applyAlignment="1">
      <alignment horizontal="center" vertical="center"/>
    </xf>
    <xf numFmtId="49" fontId="13" fillId="0" borderId="1" xfId="5" applyNumberFormat="1" applyFont="1" applyBorder="1" applyAlignment="1">
      <alignment horizontal="left" vertical="center"/>
    </xf>
    <xf numFmtId="3" fontId="24" fillId="9" borderId="21" xfId="6" applyNumberFormat="1" applyFont="1" applyFill="1" applyBorder="1" applyAlignment="1">
      <alignment horizontal="right" vertical="center"/>
    </xf>
    <xf numFmtId="3" fontId="24" fillId="9" borderId="22" xfId="6" applyNumberFormat="1" applyFont="1" applyFill="1" applyBorder="1" applyAlignment="1">
      <alignment horizontal="right" vertical="center"/>
    </xf>
    <xf numFmtId="0" fontId="27" fillId="0" borderId="8" xfId="6" applyFont="1" applyBorder="1" applyAlignment="1">
      <alignment vertical="center"/>
    </xf>
    <xf numFmtId="3" fontId="23" fillId="4" borderId="23" xfId="5" applyNumberFormat="1" applyFill="1" applyBorder="1" applyAlignment="1">
      <alignment horizontal="right" vertical="center"/>
    </xf>
    <xf numFmtId="3" fontId="23" fillId="4" borderId="25" xfId="5" applyNumberFormat="1" applyFill="1" applyBorder="1" applyAlignment="1">
      <alignment horizontal="right" vertical="center"/>
    </xf>
    <xf numFmtId="49" fontId="8" fillId="0" borderId="0" xfId="5" applyNumberFormat="1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27" fillId="0" borderId="0" xfId="6" applyFont="1" applyAlignment="1">
      <alignment vertical="center"/>
    </xf>
    <xf numFmtId="3" fontId="23" fillId="0" borderId="0" xfId="5" applyNumberFormat="1" applyAlignment="1">
      <alignment horizontal="right" vertical="center"/>
    </xf>
    <xf numFmtId="49" fontId="8" fillId="0" borderId="18" xfId="5" applyNumberFormat="1" applyFont="1" applyBorder="1" applyAlignment="1">
      <alignment horizontal="center" vertical="center"/>
    </xf>
    <xf numFmtId="0" fontId="8" fillId="0" borderId="19" xfId="5" applyFont="1" applyBorder="1" applyAlignment="1">
      <alignment horizontal="center" vertical="center"/>
    </xf>
    <xf numFmtId="49" fontId="8" fillId="0" borderId="20" xfId="5" applyNumberFormat="1" applyFont="1" applyBorder="1" applyAlignment="1">
      <alignment horizontal="center" vertical="center"/>
    </xf>
    <xf numFmtId="0" fontId="27" fillId="0" borderId="14" xfId="6" applyFont="1" applyBorder="1" applyAlignment="1">
      <alignment vertical="center"/>
    </xf>
    <xf numFmtId="3" fontId="23" fillId="4" borderId="18" xfId="5" applyNumberFormat="1" applyFill="1" applyBorder="1" applyAlignment="1">
      <alignment horizontal="right" vertical="center"/>
    </xf>
    <xf numFmtId="3" fontId="23" fillId="4" borderId="20" xfId="5" applyNumberFormat="1" applyFill="1" applyBorder="1" applyAlignment="1">
      <alignment horizontal="right" vertical="center"/>
    </xf>
    <xf numFmtId="49" fontId="13" fillId="0" borderId="37" xfId="5" applyNumberFormat="1" applyFont="1" applyBorder="1" applyAlignment="1">
      <alignment horizontal="center" vertical="center"/>
    </xf>
    <xf numFmtId="0" fontId="13" fillId="0" borderId="38" xfId="5" applyFont="1" applyBorder="1" applyAlignment="1">
      <alignment horizontal="center" vertical="center"/>
    </xf>
    <xf numFmtId="49" fontId="13" fillId="0" borderId="38" xfId="5" applyNumberFormat="1" applyFont="1" applyBorder="1" applyAlignment="1">
      <alignment horizontal="center" vertical="center"/>
    </xf>
    <xf numFmtId="49" fontId="13" fillId="0" borderId="12" xfId="5" applyNumberFormat="1" applyFont="1" applyBorder="1" applyAlignment="1">
      <alignment horizontal="left" vertical="center"/>
    </xf>
    <xf numFmtId="0" fontId="8" fillId="0" borderId="34" xfId="5" applyFont="1" applyBorder="1" applyAlignment="1">
      <alignment vertical="center"/>
    </xf>
    <xf numFmtId="0" fontId="3" fillId="0" borderId="35" xfId="6" applyFont="1" applyBorder="1" applyAlignment="1">
      <alignment vertical="center"/>
    </xf>
    <xf numFmtId="0" fontId="21" fillId="0" borderId="35" xfId="6" applyFont="1" applyBorder="1" applyAlignment="1">
      <alignment vertical="center"/>
    </xf>
    <xf numFmtId="0" fontId="27" fillId="0" borderId="36" xfId="6" applyFont="1" applyBorder="1" applyAlignment="1">
      <alignment vertical="center"/>
    </xf>
    <xf numFmtId="0" fontId="8" fillId="0" borderId="37" xfId="5" applyFont="1" applyBorder="1" applyAlignment="1">
      <alignment vertical="center"/>
    </xf>
    <xf numFmtId="0" fontId="3" fillId="0" borderId="38" xfId="6" applyFont="1" applyBorder="1" applyAlignment="1">
      <alignment vertical="center"/>
    </xf>
    <xf numFmtId="0" fontId="21" fillId="0" borderId="38" xfId="6" applyFont="1" applyBorder="1" applyAlignment="1">
      <alignment vertical="center"/>
    </xf>
    <xf numFmtId="0" fontId="27" fillId="0" borderId="36" xfId="0" applyFont="1" applyBorder="1" applyAlignment="1">
      <alignment vertical="center"/>
    </xf>
    <xf numFmtId="3" fontId="25" fillId="0" borderId="0" xfId="1" applyNumberFormat="1" applyFont="1"/>
    <xf numFmtId="3" fontId="15" fillId="5" borderId="7" xfId="0" applyNumberFormat="1" applyFont="1" applyFill="1" applyBorder="1" applyAlignment="1">
      <alignment vertical="center"/>
    </xf>
    <xf numFmtId="3" fontId="16" fillId="5" borderId="9" xfId="0" applyNumberFormat="1" applyFont="1" applyFill="1" applyBorder="1" applyAlignment="1">
      <alignment vertical="center"/>
    </xf>
    <xf numFmtId="4" fontId="1" fillId="0" borderId="0" xfId="1" applyNumberFormat="1"/>
    <xf numFmtId="0" fontId="9" fillId="0" borderId="0" xfId="1" applyFont="1" applyAlignment="1">
      <alignment vertical="center"/>
    </xf>
    <xf numFmtId="3" fontId="23" fillId="0" borderId="0" xfId="6" applyNumberFormat="1" applyFont="1" applyAlignment="1">
      <alignment horizontal="center"/>
    </xf>
    <xf numFmtId="3" fontId="1" fillId="0" borderId="0" xfId="6" applyNumberFormat="1"/>
    <xf numFmtId="3" fontId="12" fillId="0" borderId="0" xfId="6" applyNumberFormat="1" applyFont="1"/>
    <xf numFmtId="3" fontId="23" fillId="0" borderId="0" xfId="6" applyNumberFormat="1" applyFont="1" applyAlignment="1">
      <alignment horizontal="center" vertical="center" wrapText="1"/>
    </xf>
    <xf numFmtId="3" fontId="24" fillId="0" borderId="0" xfId="6" applyNumberFormat="1" applyFont="1" applyAlignment="1">
      <alignment horizontal="center"/>
    </xf>
    <xf numFmtId="4" fontId="9" fillId="0" borderId="0" xfId="1" applyNumberFormat="1" applyFont="1" applyAlignment="1">
      <alignment vertical="center"/>
    </xf>
    <xf numFmtId="4" fontId="23" fillId="0" borderId="0" xfId="1" applyNumberFormat="1" applyFont="1"/>
    <xf numFmtId="4" fontId="24" fillId="0" borderId="0" xfId="1" applyNumberFormat="1" applyFont="1"/>
    <xf numFmtId="0" fontId="13" fillId="0" borderId="0" xfId="5" applyFont="1" applyAlignment="1">
      <alignment horizontal="left" vertical="center"/>
    </xf>
    <xf numFmtId="3" fontId="24" fillId="0" borderId="0" xfId="6" applyNumberFormat="1" applyFont="1" applyAlignment="1">
      <alignment horizontal="center" vertical="center"/>
    </xf>
    <xf numFmtId="3" fontId="3" fillId="0" borderId="1" xfId="6" applyNumberFormat="1" applyFont="1" applyBorder="1" applyAlignment="1">
      <alignment horizontal="right" vertical="center" wrapText="1"/>
    </xf>
    <xf numFmtId="0" fontId="13" fillId="7" borderId="13" xfId="7" applyFont="1" applyFill="1" applyBorder="1" applyAlignment="1">
      <alignment horizontal="center" vertical="center" wrapText="1"/>
    </xf>
    <xf numFmtId="3" fontId="24" fillId="0" borderId="27" xfId="6" applyNumberFormat="1" applyFont="1" applyBorder="1" applyAlignment="1">
      <alignment horizontal="center" vertical="center"/>
    </xf>
    <xf numFmtId="17" fontId="23" fillId="0" borderId="0" xfId="1" applyNumberFormat="1" applyFont="1" applyAlignment="1">
      <alignment horizontal="center" vertical="center" wrapText="1"/>
    </xf>
    <xf numFmtId="0" fontId="24" fillId="7" borderId="52" xfId="7" applyFont="1" applyFill="1" applyBorder="1" applyAlignment="1">
      <alignment horizontal="center" vertical="center" wrapText="1"/>
    </xf>
    <xf numFmtId="0" fontId="24" fillId="7" borderId="32" xfId="7" applyFont="1" applyFill="1" applyBorder="1" applyAlignment="1">
      <alignment horizontal="center" vertical="center" wrapText="1"/>
    </xf>
    <xf numFmtId="0" fontId="13" fillId="7" borderId="32" xfId="7" applyFont="1" applyFill="1" applyBorder="1" applyAlignment="1">
      <alignment horizontal="center" vertical="center" wrapText="1"/>
    </xf>
    <xf numFmtId="3" fontId="23" fillId="3" borderId="21" xfId="5" applyNumberFormat="1" applyFill="1" applyBorder="1" applyAlignment="1">
      <alignment horizontal="right" vertical="center"/>
    </xf>
    <xf numFmtId="3" fontId="23" fillId="3" borderId="22" xfId="5" applyNumberFormat="1" applyFill="1" applyBorder="1" applyAlignment="1">
      <alignment horizontal="right" vertical="center"/>
    </xf>
    <xf numFmtId="3" fontId="33" fillId="3" borderId="21" xfId="5" applyNumberFormat="1" applyFont="1" applyFill="1" applyBorder="1" applyAlignment="1">
      <alignment horizontal="right" vertical="center"/>
    </xf>
    <xf numFmtId="3" fontId="34" fillId="3" borderId="21" xfId="5" applyNumberFormat="1" applyFont="1" applyFill="1" applyBorder="1" applyAlignment="1">
      <alignment horizontal="right" vertical="center"/>
    </xf>
    <xf numFmtId="3" fontId="34" fillId="3" borderId="22" xfId="5" applyNumberFormat="1" applyFont="1" applyFill="1" applyBorder="1" applyAlignment="1">
      <alignment horizontal="right" vertical="center"/>
    </xf>
    <xf numFmtId="3" fontId="23" fillId="3" borderId="34" xfId="5" applyNumberFormat="1" applyFill="1" applyBorder="1" applyAlignment="1">
      <alignment horizontal="right" vertical="center"/>
    </xf>
    <xf numFmtId="3" fontId="23" fillId="3" borderId="36" xfId="5" applyNumberFormat="1" applyFill="1" applyBorder="1" applyAlignment="1">
      <alignment horizontal="right" vertical="center"/>
    </xf>
    <xf numFmtId="3" fontId="23" fillId="3" borderId="23" xfId="5" applyNumberFormat="1" applyFill="1" applyBorder="1" applyAlignment="1">
      <alignment horizontal="right" vertical="center"/>
    </xf>
    <xf numFmtId="3" fontId="23" fillId="3" borderId="25" xfId="5" applyNumberFormat="1" applyFill="1" applyBorder="1" applyAlignment="1">
      <alignment horizontal="right" vertical="center"/>
    </xf>
    <xf numFmtId="3" fontId="23" fillId="3" borderId="18" xfId="5" applyNumberFormat="1" applyFill="1" applyBorder="1" applyAlignment="1">
      <alignment horizontal="right" vertical="center"/>
    </xf>
    <xf numFmtId="3" fontId="23" fillId="3" borderId="20" xfId="5" applyNumberFormat="1" applyFill="1" applyBorder="1" applyAlignment="1">
      <alignment horizontal="right" vertical="center"/>
    </xf>
    <xf numFmtId="3" fontId="17" fillId="0" borderId="7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3" fontId="17" fillId="0" borderId="7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horizontal="right" vertical="center"/>
    </xf>
    <xf numFmtId="0" fontId="27" fillId="8" borderId="18" xfId="6" applyFont="1" applyFill="1" applyBorder="1" applyAlignment="1">
      <alignment vertical="center"/>
    </xf>
    <xf numFmtId="0" fontId="27" fillId="8" borderId="20" xfId="6" applyFont="1" applyFill="1" applyBorder="1" applyAlignment="1">
      <alignment vertical="center"/>
    </xf>
    <xf numFmtId="3" fontId="27" fillId="8" borderId="18" xfId="6" applyNumberFormat="1" applyFont="1" applyFill="1" applyBorder="1" applyAlignment="1">
      <alignment vertical="center"/>
    </xf>
    <xf numFmtId="3" fontId="27" fillId="8" borderId="20" xfId="6" applyNumberFormat="1" applyFont="1" applyFill="1" applyBorder="1" applyAlignment="1">
      <alignment vertical="center"/>
    </xf>
    <xf numFmtId="3" fontId="27" fillId="0" borderId="21" xfId="6" applyNumberFormat="1" applyFont="1" applyBorder="1" applyAlignment="1">
      <alignment vertical="center"/>
    </xf>
    <xf numFmtId="3" fontId="27" fillId="0" borderId="22" xfId="6" applyNumberFormat="1" applyFont="1" applyBorder="1" applyAlignment="1">
      <alignment vertical="center"/>
    </xf>
    <xf numFmtId="3" fontId="27" fillId="8" borderId="21" xfId="6" applyNumberFormat="1" applyFont="1" applyFill="1" applyBorder="1" applyAlignment="1">
      <alignment vertical="center"/>
    </xf>
    <xf numFmtId="3" fontId="27" fillId="8" borderId="22" xfId="6" applyNumberFormat="1" applyFont="1" applyFill="1" applyBorder="1" applyAlignment="1">
      <alignment vertical="center"/>
    </xf>
    <xf numFmtId="3" fontId="23" fillId="0" borderId="21" xfId="5" applyNumberFormat="1" applyBorder="1" applyAlignment="1">
      <alignment horizontal="right"/>
    </xf>
    <xf numFmtId="3" fontId="23" fillId="0" borderId="22" xfId="5" applyNumberFormat="1" applyBorder="1" applyAlignment="1">
      <alignment horizontal="right"/>
    </xf>
    <xf numFmtId="3" fontId="33" fillId="0" borderId="21" xfId="5" applyNumberFormat="1" applyFont="1" applyBorder="1" applyAlignment="1">
      <alignment horizontal="right"/>
    </xf>
    <xf numFmtId="3" fontId="27" fillId="8" borderId="18" xfId="6" applyNumberFormat="1" applyFont="1" applyFill="1" applyBorder="1" applyAlignment="1">
      <alignment horizontal="right" vertical="center"/>
    </xf>
    <xf numFmtId="3" fontId="27" fillId="8" borderId="20" xfId="6" applyNumberFormat="1" applyFont="1" applyFill="1" applyBorder="1" applyAlignment="1">
      <alignment horizontal="right" vertical="center"/>
    </xf>
    <xf numFmtId="3" fontId="13" fillId="9" borderId="21" xfId="5" applyNumberFormat="1" applyFont="1" applyFill="1" applyBorder="1" applyAlignment="1">
      <alignment horizontal="right" vertical="center"/>
    </xf>
    <xf numFmtId="3" fontId="13" fillId="9" borderId="22" xfId="5" applyNumberFormat="1" applyFont="1" applyFill="1" applyBorder="1" applyAlignment="1">
      <alignment horizontal="right" vertical="center"/>
    </xf>
    <xf numFmtId="3" fontId="27" fillId="8" borderId="21" xfId="6" applyNumberFormat="1" applyFont="1" applyFill="1" applyBorder="1" applyAlignment="1">
      <alignment horizontal="right" vertical="center"/>
    </xf>
    <xf numFmtId="3" fontId="27" fillId="8" borderId="22" xfId="6" applyNumberFormat="1" applyFont="1" applyFill="1" applyBorder="1" applyAlignment="1">
      <alignment horizontal="right" vertical="center"/>
    </xf>
    <xf numFmtId="3" fontId="27" fillId="0" borderId="21" xfId="6" applyNumberFormat="1" applyFont="1" applyBorder="1" applyAlignment="1">
      <alignment horizontal="right" vertical="center"/>
    </xf>
    <xf numFmtId="3" fontId="27" fillId="0" borderId="22" xfId="6" applyNumberFormat="1" applyFont="1" applyBorder="1" applyAlignment="1">
      <alignment horizontal="right" vertical="center"/>
    </xf>
    <xf numFmtId="3" fontId="13" fillId="9" borderId="23" xfId="5" applyNumberFormat="1" applyFont="1" applyFill="1" applyBorder="1" applyAlignment="1">
      <alignment horizontal="right" vertical="center"/>
    </xf>
    <xf numFmtId="3" fontId="13" fillId="9" borderId="25" xfId="5" applyNumberFormat="1" applyFont="1" applyFill="1" applyBorder="1" applyAlignment="1">
      <alignment horizontal="right" vertical="center"/>
    </xf>
    <xf numFmtId="3" fontId="24" fillId="9" borderId="21" xfId="5" applyNumberFormat="1" applyFont="1" applyFill="1" applyBorder="1" applyAlignment="1">
      <alignment horizontal="right"/>
    </xf>
    <xf numFmtId="3" fontId="24" fillId="9" borderId="22" xfId="5" applyNumberFormat="1" applyFont="1" applyFill="1" applyBorder="1" applyAlignment="1">
      <alignment horizontal="right"/>
    </xf>
    <xf numFmtId="3" fontId="23" fillId="8" borderId="21" xfId="5" applyNumberFormat="1" applyFill="1" applyBorder="1" applyAlignment="1">
      <alignment horizontal="right"/>
    </xf>
    <xf numFmtId="3" fontId="23" fillId="8" borderId="22" xfId="5" applyNumberFormat="1" applyFill="1" applyBorder="1" applyAlignment="1">
      <alignment horizontal="right"/>
    </xf>
    <xf numFmtId="3" fontId="27" fillId="0" borderId="21" xfId="5" applyNumberFormat="1" applyFont="1" applyBorder="1" applyAlignment="1">
      <alignment horizontal="right" vertical="center"/>
    </xf>
    <xf numFmtId="3" fontId="27" fillId="0" borderId="22" xfId="5" applyNumberFormat="1" applyFont="1" applyBorder="1" applyAlignment="1">
      <alignment horizontal="right" vertical="center"/>
    </xf>
    <xf numFmtId="3" fontId="27" fillId="0" borderId="34" xfId="6" applyNumberFormat="1" applyFont="1" applyBorder="1" applyAlignment="1">
      <alignment horizontal="right" vertical="center"/>
    </xf>
    <xf numFmtId="3" fontId="27" fillId="0" borderId="36" xfId="6" applyNumberFormat="1" applyFont="1" applyBorder="1" applyAlignment="1">
      <alignment horizontal="right" vertical="center"/>
    </xf>
    <xf numFmtId="3" fontId="23" fillId="0" borderId="34" xfId="5" applyNumberFormat="1" applyBorder="1" applyAlignment="1">
      <alignment horizontal="right"/>
    </xf>
    <xf numFmtId="3" fontId="23" fillId="0" borderId="36" xfId="5" applyNumberFormat="1" applyBorder="1" applyAlignment="1">
      <alignment horizontal="right"/>
    </xf>
    <xf numFmtId="3" fontId="24" fillId="9" borderId="21" xfId="6" applyNumberFormat="1" applyFont="1" applyFill="1" applyBorder="1" applyAlignment="1">
      <alignment horizontal="right"/>
    </xf>
    <xf numFmtId="3" fontId="24" fillId="9" borderId="22" xfId="6" applyNumberFormat="1" applyFont="1" applyFill="1" applyBorder="1" applyAlignment="1">
      <alignment horizontal="right"/>
    </xf>
    <xf numFmtId="3" fontId="23" fillId="0" borderId="23" xfId="5" applyNumberFormat="1" applyBorder="1" applyAlignment="1">
      <alignment horizontal="right"/>
    </xf>
    <xf numFmtId="3" fontId="23" fillId="0" borderId="25" xfId="5" applyNumberFormat="1" applyBorder="1" applyAlignment="1">
      <alignment horizontal="right"/>
    </xf>
    <xf numFmtId="3" fontId="23" fillId="0" borderId="18" xfId="5" applyNumberFormat="1" applyBorder="1" applyAlignment="1">
      <alignment horizontal="right"/>
    </xf>
    <xf numFmtId="49" fontId="8" fillId="3" borderId="16" xfId="6" applyNumberFormat="1" applyFont="1" applyFill="1" applyBorder="1" applyAlignment="1">
      <alignment horizontal="center" vertical="center"/>
    </xf>
    <xf numFmtId="3" fontId="17" fillId="3" borderId="3" xfId="6" applyNumberFormat="1" applyFont="1" applyFill="1" applyBorder="1" applyAlignment="1">
      <alignment horizontal="right"/>
    </xf>
    <xf numFmtId="3" fontId="17" fillId="3" borderId="6" xfId="6" applyNumberFormat="1" applyFont="1" applyFill="1" applyBorder="1" applyAlignment="1">
      <alignment horizontal="right"/>
    </xf>
    <xf numFmtId="3" fontId="17" fillId="3" borderId="5" xfId="6" applyNumberFormat="1" applyFont="1" applyFill="1" applyBorder="1" applyAlignment="1">
      <alignment horizontal="right"/>
    </xf>
    <xf numFmtId="3" fontId="6" fillId="3" borderId="6" xfId="6" applyNumberFormat="1" applyFont="1" applyFill="1" applyBorder="1" applyAlignment="1">
      <alignment horizontal="right"/>
    </xf>
    <xf numFmtId="3" fontId="6" fillId="3" borderId="11" xfId="6" applyNumberFormat="1" applyFont="1" applyFill="1" applyBorder="1" applyAlignment="1">
      <alignment horizontal="right"/>
    </xf>
    <xf numFmtId="3" fontId="6" fillId="3" borderId="3" xfId="6" applyNumberFormat="1" applyFont="1" applyFill="1" applyBorder="1" applyAlignment="1">
      <alignment horizontal="right"/>
    </xf>
    <xf numFmtId="3" fontId="6" fillId="3" borderId="31" xfId="6" applyNumberFormat="1" applyFont="1" applyFill="1" applyBorder="1" applyAlignment="1">
      <alignment horizontal="right"/>
    </xf>
    <xf numFmtId="3" fontId="17" fillId="3" borderId="5" xfId="6" applyNumberFormat="1" applyFont="1" applyFill="1" applyBorder="1" applyAlignment="1">
      <alignment horizontal="right" vertical="center"/>
    </xf>
    <xf numFmtId="3" fontId="6" fillId="3" borderId="5" xfId="6" applyNumberFormat="1" applyFont="1" applyFill="1" applyBorder="1" applyAlignment="1">
      <alignment horizontal="right" vertical="center"/>
    </xf>
    <xf numFmtId="3" fontId="6" fillId="3" borderId="6" xfId="6" applyNumberFormat="1" applyFont="1" applyFill="1" applyBorder="1" applyAlignment="1">
      <alignment horizontal="right" vertical="center"/>
    </xf>
    <xf numFmtId="3" fontId="17" fillId="3" borderId="6" xfId="6" applyNumberFormat="1" applyFont="1" applyFill="1" applyBorder="1" applyAlignment="1">
      <alignment horizontal="right" vertical="center"/>
    </xf>
    <xf numFmtId="3" fontId="31" fillId="3" borderId="6" xfId="6" applyNumberFormat="1" applyFont="1" applyFill="1" applyBorder="1" applyAlignment="1">
      <alignment horizontal="right" vertical="center"/>
    </xf>
    <xf numFmtId="3" fontId="6" fillId="3" borderId="11" xfId="6" applyNumberFormat="1" applyFont="1" applyFill="1" applyBorder="1" applyAlignment="1">
      <alignment horizontal="right" vertical="center"/>
    </xf>
    <xf numFmtId="3" fontId="17" fillId="3" borderId="11" xfId="6" applyNumberFormat="1" applyFont="1" applyFill="1" applyBorder="1" applyAlignment="1">
      <alignment horizontal="right" vertical="center"/>
    </xf>
    <xf numFmtId="3" fontId="6" fillId="3" borderId="8" xfId="6" applyNumberFormat="1" applyFont="1" applyFill="1" applyBorder="1" applyAlignment="1">
      <alignment horizontal="right" vertical="center"/>
    </xf>
    <xf numFmtId="3" fontId="23" fillId="0" borderId="48" xfId="5" applyNumberFormat="1" applyBorder="1" applyAlignment="1">
      <alignment horizontal="right"/>
    </xf>
    <xf numFmtId="3" fontId="23" fillId="0" borderId="50" xfId="5" applyNumberFormat="1" applyBorder="1" applyAlignment="1">
      <alignment horizontal="right"/>
    </xf>
    <xf numFmtId="3" fontId="27" fillId="0" borderId="18" xfId="6" applyNumberFormat="1" applyFont="1" applyBorder="1" applyAlignment="1">
      <alignment vertical="center"/>
    </xf>
    <xf numFmtId="3" fontId="27" fillId="0" borderId="20" xfId="6" applyNumberFormat="1" applyFont="1" applyBorder="1" applyAlignment="1">
      <alignment vertical="center"/>
    </xf>
    <xf numFmtId="0" fontId="12" fillId="7" borderId="52" xfId="7" applyFont="1" applyFill="1" applyBorder="1" applyAlignment="1">
      <alignment horizontal="center" vertical="center" wrapText="1"/>
    </xf>
    <xf numFmtId="0" fontId="23" fillId="0" borderId="0" xfId="1" applyFont="1"/>
    <xf numFmtId="0" fontId="1" fillId="0" borderId="0" xfId="1" applyAlignment="1">
      <alignment horizontal="center"/>
    </xf>
    <xf numFmtId="0" fontId="1" fillId="0" borderId="0" xfId="4"/>
    <xf numFmtId="0" fontId="40" fillId="0" borderId="0" xfId="4" applyFont="1" applyAlignment="1">
      <alignment horizontal="center"/>
    </xf>
    <xf numFmtId="0" fontId="35" fillId="0" borderId="0" xfId="4" applyFont="1"/>
    <xf numFmtId="0" fontId="1" fillId="0" borderId="0" xfId="4" applyAlignment="1">
      <alignment horizontal="right"/>
    </xf>
    <xf numFmtId="0" fontId="41" fillId="0" borderId="0" xfId="4" applyFont="1" applyAlignment="1">
      <alignment horizontal="right" vertical="center" wrapText="1"/>
    </xf>
    <xf numFmtId="3" fontId="17" fillId="9" borderId="2" xfId="4" applyNumberFormat="1" applyFont="1" applyFill="1" applyBorder="1" applyAlignment="1">
      <alignment horizontal="center" vertical="center" wrapText="1"/>
    </xf>
    <xf numFmtId="0" fontId="17" fillId="9" borderId="2" xfId="4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42" fillId="0" borderId="0" xfId="4" applyFont="1" applyAlignment="1">
      <alignment horizontal="center" vertical="center" wrapText="1"/>
    </xf>
    <xf numFmtId="0" fontId="10" fillId="0" borderId="42" xfId="4" applyFont="1" applyBorder="1" applyAlignment="1">
      <alignment horizontal="center" vertical="center" wrapText="1"/>
    </xf>
    <xf numFmtId="0" fontId="1" fillId="0" borderId="45" xfId="4" applyBorder="1" applyAlignment="1">
      <alignment horizontal="center" vertical="center" wrapText="1"/>
    </xf>
    <xf numFmtId="0" fontId="11" fillId="3" borderId="14" xfId="4" applyFont="1" applyFill="1" applyBorder="1" applyAlignment="1">
      <alignment horizontal="center" vertical="center" wrapText="1"/>
    </xf>
    <xf numFmtId="0" fontId="11" fillId="4" borderId="14" xfId="4" applyFont="1" applyFill="1" applyBorder="1" applyAlignment="1">
      <alignment horizontal="center" vertical="center" wrapText="1"/>
    </xf>
    <xf numFmtId="0" fontId="1" fillId="0" borderId="44" xfId="4" applyBorder="1"/>
    <xf numFmtId="0" fontId="29" fillId="0" borderId="46" xfId="4" applyFont="1" applyBorder="1" applyAlignment="1">
      <alignment horizontal="left" vertical="center"/>
    </xf>
    <xf numFmtId="3" fontId="3" fillId="3" borderId="6" xfId="4" applyNumberFormat="1" applyFont="1" applyFill="1" applyBorder="1"/>
    <xf numFmtId="3" fontId="3" fillId="4" borderId="6" xfId="4" applyNumberFormat="1" applyFont="1" applyFill="1" applyBorder="1"/>
    <xf numFmtId="0" fontId="3" fillId="0" borderId="46" xfId="4" applyFont="1" applyBorder="1"/>
    <xf numFmtId="0" fontId="1" fillId="0" borderId="39" xfId="4" applyBorder="1"/>
    <xf numFmtId="0" fontId="3" fillId="0" borderId="40" xfId="4" applyFont="1" applyBorder="1"/>
    <xf numFmtId="3" fontId="3" fillId="3" borderId="8" xfId="4" applyNumberFormat="1" applyFont="1" applyFill="1" applyBorder="1"/>
    <xf numFmtId="3" fontId="3" fillId="4" borderId="8" xfId="4" applyNumberFormat="1" applyFont="1" applyFill="1" applyBorder="1"/>
    <xf numFmtId="0" fontId="1" fillId="6" borderId="13" xfId="4" applyFill="1" applyBorder="1"/>
    <xf numFmtId="0" fontId="13" fillId="6" borderId="41" xfId="4" applyFont="1" applyFill="1" applyBorder="1"/>
    <xf numFmtId="3" fontId="13" fillId="6" borderId="2" xfId="4" applyNumberFormat="1" applyFont="1" applyFill="1" applyBorder="1"/>
    <xf numFmtId="0" fontId="1" fillId="0" borderId="42" xfId="4" applyBorder="1"/>
    <xf numFmtId="0" fontId="13" fillId="0" borderId="45" xfId="4" applyFont="1" applyBorder="1"/>
    <xf numFmtId="3" fontId="3" fillId="3" borderId="14" xfId="4" applyNumberFormat="1" applyFont="1" applyFill="1" applyBorder="1"/>
    <xf numFmtId="3" fontId="3" fillId="4" borderId="14" xfId="4" applyNumberFormat="1" applyFont="1" applyFill="1" applyBorder="1"/>
    <xf numFmtId="0" fontId="29" fillId="0" borderId="46" xfId="4" applyFont="1" applyBorder="1"/>
    <xf numFmtId="0" fontId="8" fillId="0" borderId="46" xfId="4" applyFont="1" applyBorder="1"/>
    <xf numFmtId="0" fontId="3" fillId="0" borderId="54" xfId="4" applyFont="1" applyBorder="1"/>
    <xf numFmtId="3" fontId="13" fillId="6" borderId="13" xfId="4" applyNumberFormat="1" applyFont="1" applyFill="1" applyBorder="1"/>
    <xf numFmtId="0" fontId="1" fillId="0" borderId="13" xfId="4" applyBorder="1"/>
    <xf numFmtId="0" fontId="21" fillId="0" borderId="41" xfId="4" applyFont="1" applyBorder="1"/>
    <xf numFmtId="3" fontId="3" fillId="0" borderId="33" xfId="4" applyNumberFormat="1" applyFont="1" applyBorder="1"/>
    <xf numFmtId="3" fontId="3" fillId="0" borderId="16" xfId="4" applyNumberFormat="1" applyFont="1" applyBorder="1"/>
    <xf numFmtId="0" fontId="1" fillId="10" borderId="13" xfId="4" applyFill="1" applyBorder="1"/>
    <xf numFmtId="0" fontId="13" fillId="10" borderId="41" xfId="4" applyFont="1" applyFill="1" applyBorder="1"/>
    <xf numFmtId="3" fontId="16" fillId="10" borderId="2" xfId="4" applyNumberFormat="1" applyFont="1" applyFill="1" applyBorder="1"/>
    <xf numFmtId="0" fontId="1" fillId="10" borderId="13" xfId="4" applyFill="1" applyBorder="1" applyAlignment="1">
      <alignment vertical="center"/>
    </xf>
    <xf numFmtId="0" fontId="13" fillId="10" borderId="41" xfId="4" applyFont="1" applyFill="1" applyBorder="1" applyAlignment="1">
      <alignment horizontal="left" vertical="center"/>
    </xf>
    <xf numFmtId="3" fontId="13" fillId="10" borderId="2" xfId="4" applyNumberFormat="1" applyFont="1" applyFill="1" applyBorder="1" applyAlignment="1">
      <alignment horizontal="right" vertical="center"/>
    </xf>
    <xf numFmtId="0" fontId="12" fillId="0" borderId="0" xfId="4" applyFont="1" applyAlignment="1">
      <alignment horizontal="left"/>
    </xf>
    <xf numFmtId="3" fontId="1" fillId="0" borderId="0" xfId="4" applyNumberFormat="1"/>
    <xf numFmtId="3" fontId="42" fillId="0" borderId="0" xfId="4" applyNumberFormat="1" applyFont="1" applyAlignment="1">
      <alignment horizontal="center" vertical="center" wrapText="1"/>
    </xf>
    <xf numFmtId="0" fontId="43" fillId="0" borderId="0" xfId="0" applyFont="1"/>
    <xf numFmtId="0" fontId="2" fillId="0" borderId="0" xfId="0" applyFont="1"/>
    <xf numFmtId="0" fontId="44" fillId="0" borderId="0" xfId="0" applyFont="1"/>
    <xf numFmtId="0" fontId="2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7" fillId="11" borderId="16" xfId="0" applyFont="1" applyFill="1" applyBorder="1" applyAlignment="1">
      <alignment horizontal="center"/>
    </xf>
    <xf numFmtId="0" fontId="37" fillId="11" borderId="16" xfId="0" applyFont="1" applyFill="1" applyBorder="1" applyAlignment="1">
      <alignment horizontal="center"/>
    </xf>
    <xf numFmtId="0" fontId="45" fillId="11" borderId="28" xfId="0" applyFont="1" applyFill="1" applyBorder="1" applyAlignment="1">
      <alignment horizontal="center"/>
    </xf>
    <xf numFmtId="0" fontId="16" fillId="11" borderId="28" xfId="0" applyFont="1" applyFill="1" applyBorder="1" applyAlignment="1">
      <alignment horizontal="center"/>
    </xf>
    <xf numFmtId="0" fontId="16" fillId="11" borderId="55" xfId="0" applyFont="1" applyFill="1" applyBorder="1" applyAlignment="1">
      <alignment horizontal="center"/>
    </xf>
    <xf numFmtId="0" fontId="43" fillId="11" borderId="3" xfId="0" applyFont="1" applyFill="1" applyBorder="1"/>
    <xf numFmtId="0" fontId="37" fillId="11" borderId="31" xfId="0" applyFont="1" applyFill="1" applyBorder="1" applyAlignment="1">
      <alignment horizontal="center"/>
    </xf>
    <xf numFmtId="0" fontId="37" fillId="11" borderId="47" xfId="0" applyFont="1" applyFill="1" applyBorder="1" applyAlignment="1">
      <alignment horizontal="center"/>
    </xf>
    <xf numFmtId="0" fontId="16" fillId="11" borderId="47" xfId="0" applyFont="1" applyFill="1" applyBorder="1" applyAlignment="1">
      <alignment horizontal="center"/>
    </xf>
    <xf numFmtId="0" fontId="16" fillId="11" borderId="56" xfId="0" applyFont="1" applyFill="1" applyBorder="1" applyAlignment="1">
      <alignment horizontal="center"/>
    </xf>
    <xf numFmtId="0" fontId="16" fillId="11" borderId="57" xfId="0" applyFont="1" applyFill="1" applyBorder="1" applyAlignment="1">
      <alignment horizontal="center"/>
    </xf>
    <xf numFmtId="0" fontId="46" fillId="0" borderId="14" xfId="0" applyFont="1" applyBorder="1"/>
    <xf numFmtId="3" fontId="47" fillId="13" borderId="14" xfId="0" applyNumberFormat="1" applyFont="1" applyFill="1" applyBorder="1"/>
    <xf numFmtId="3" fontId="47" fillId="3" borderId="14" xfId="0" applyNumberFormat="1" applyFont="1" applyFill="1" applyBorder="1"/>
    <xf numFmtId="3" fontId="47" fillId="3" borderId="45" xfId="0" applyNumberFormat="1" applyFont="1" applyFill="1" applyBorder="1"/>
    <xf numFmtId="0" fontId="43" fillId="0" borderId="6" xfId="0" applyFont="1" applyBorder="1"/>
    <xf numFmtId="3" fontId="43" fillId="13" borderId="6" xfId="0" applyNumberFormat="1" applyFont="1" applyFill="1" applyBorder="1"/>
    <xf numFmtId="3" fontId="43" fillId="3" borderId="6" xfId="0" applyNumberFormat="1" applyFont="1" applyFill="1" applyBorder="1"/>
    <xf numFmtId="3" fontId="43" fillId="3" borderId="46" xfId="0" applyNumberFormat="1" applyFont="1" applyFill="1" applyBorder="1"/>
    <xf numFmtId="0" fontId="1" fillId="0" borderId="6" xfId="0" applyFont="1" applyBorder="1"/>
    <xf numFmtId="0" fontId="1" fillId="0" borderId="31" xfId="0" applyFont="1" applyBorder="1"/>
    <xf numFmtId="3" fontId="43" fillId="13" borderId="31" xfId="0" applyNumberFormat="1" applyFont="1" applyFill="1" applyBorder="1"/>
    <xf numFmtId="3" fontId="43" fillId="3" borderId="31" xfId="0" applyNumberFormat="1" applyFont="1" applyFill="1" applyBorder="1"/>
    <xf numFmtId="3" fontId="43" fillId="3" borderId="1" xfId="0" applyNumberFormat="1" applyFont="1" applyFill="1" applyBorder="1"/>
    <xf numFmtId="0" fontId="45" fillId="0" borderId="2" xfId="0" applyFont="1" applyBorder="1"/>
    <xf numFmtId="3" fontId="47" fillId="13" borderId="2" xfId="0" applyNumberFormat="1" applyFont="1" applyFill="1" applyBorder="1"/>
    <xf numFmtId="3" fontId="47" fillId="3" borderId="2" xfId="0" applyNumberFormat="1" applyFont="1" applyFill="1" applyBorder="1"/>
    <xf numFmtId="0" fontId="48" fillId="0" borderId="14" xfId="0" applyFont="1" applyBorder="1"/>
    <xf numFmtId="3" fontId="1" fillId="13" borderId="14" xfId="0" applyNumberFormat="1" applyFont="1" applyFill="1" applyBorder="1"/>
    <xf numFmtId="3" fontId="43" fillId="3" borderId="14" xfId="0" applyNumberFormat="1" applyFont="1" applyFill="1" applyBorder="1"/>
    <xf numFmtId="0" fontId="48" fillId="0" borderId="8" xfId="0" applyFont="1" applyBorder="1"/>
    <xf numFmtId="3" fontId="1" fillId="13" borderId="8" xfId="0" applyNumberFormat="1" applyFont="1" applyFill="1" applyBorder="1"/>
    <xf numFmtId="3" fontId="1" fillId="3" borderId="8" xfId="0" applyNumberFormat="1" applyFont="1" applyFill="1" applyBorder="1"/>
    <xf numFmtId="0" fontId="46" fillId="0" borderId="2" xfId="0" applyFont="1" applyBorder="1"/>
    <xf numFmtId="3" fontId="47" fillId="3" borderId="17" xfId="0" applyNumberFormat="1" applyFont="1" applyFill="1" applyBorder="1"/>
    <xf numFmtId="3" fontId="47" fillId="13" borderId="28" xfId="0" applyNumberFormat="1" applyFont="1" applyFill="1" applyBorder="1"/>
    <xf numFmtId="3" fontId="47" fillId="3" borderId="28" xfId="0" applyNumberFormat="1" applyFont="1" applyFill="1" applyBorder="1"/>
    <xf numFmtId="0" fontId="45" fillId="0" borderId="16" xfId="0" applyFont="1" applyBorder="1"/>
    <xf numFmtId="0" fontId="43" fillId="0" borderId="14" xfId="0" applyFont="1" applyBorder="1"/>
    <xf numFmtId="3" fontId="43" fillId="13" borderId="4" xfId="0" applyNumberFormat="1" applyFont="1" applyFill="1" applyBorder="1"/>
    <xf numFmtId="3" fontId="43" fillId="3" borderId="4" xfId="0" applyNumberFormat="1" applyFont="1" applyFill="1" applyBorder="1"/>
    <xf numFmtId="3" fontId="43" fillId="3" borderId="20" xfId="0" applyNumberFormat="1" applyFont="1" applyFill="1" applyBorder="1"/>
    <xf numFmtId="0" fontId="43" fillId="0" borderId="31" xfId="0" applyFont="1" applyBorder="1"/>
    <xf numFmtId="3" fontId="43" fillId="13" borderId="9" xfId="0" applyNumberFormat="1" applyFont="1" applyFill="1" applyBorder="1"/>
    <xf numFmtId="3" fontId="43" fillId="3" borderId="9" xfId="0" applyNumberFormat="1" applyFont="1" applyFill="1" applyBorder="1"/>
    <xf numFmtId="3" fontId="43" fillId="3" borderId="25" xfId="0" applyNumberFormat="1" applyFont="1" applyFill="1" applyBorder="1"/>
    <xf numFmtId="3" fontId="47" fillId="3" borderId="32" xfId="0" applyNumberFormat="1" applyFont="1" applyFill="1" applyBorder="1"/>
    <xf numFmtId="3" fontId="1" fillId="13" borderId="4" xfId="0" applyNumberFormat="1" applyFont="1" applyFill="1" applyBorder="1"/>
    <xf numFmtId="3" fontId="1" fillId="13" borderId="7" xfId="0" applyNumberFormat="1" applyFont="1" applyFill="1" applyBorder="1"/>
    <xf numFmtId="3" fontId="1" fillId="3" borderId="7" xfId="0" applyNumberFormat="1" applyFont="1" applyFill="1" applyBorder="1"/>
    <xf numFmtId="3" fontId="43" fillId="3" borderId="7" xfId="0" applyNumberFormat="1" applyFont="1" applyFill="1" applyBorder="1"/>
    <xf numFmtId="0" fontId="43" fillId="0" borderId="8" xfId="0" applyFont="1" applyBorder="1"/>
    <xf numFmtId="3" fontId="1" fillId="13" borderId="9" xfId="0" applyNumberFormat="1" applyFont="1" applyFill="1" applyBorder="1"/>
    <xf numFmtId="3" fontId="1" fillId="3" borderId="9" xfId="0" applyNumberFormat="1" applyFont="1" applyFill="1" applyBorder="1"/>
    <xf numFmtId="0" fontId="12" fillId="0" borderId="16" xfId="0" applyFont="1" applyBorder="1"/>
    <xf numFmtId="3" fontId="47" fillId="13" borderId="16" xfId="0" applyNumberFormat="1" applyFont="1" applyFill="1" applyBorder="1"/>
    <xf numFmtId="3" fontId="12" fillId="13" borderId="16" xfId="0" applyNumberFormat="1" applyFont="1" applyFill="1" applyBorder="1"/>
    <xf numFmtId="3" fontId="12" fillId="13" borderId="28" xfId="0" applyNumberFormat="1" applyFont="1" applyFill="1" applyBorder="1"/>
    <xf numFmtId="3" fontId="12" fillId="3" borderId="28" xfId="0" applyNumberFormat="1" applyFont="1" applyFill="1" applyBorder="1"/>
    <xf numFmtId="3" fontId="12" fillId="3" borderId="55" xfId="0" applyNumberFormat="1" applyFont="1" applyFill="1" applyBorder="1"/>
    <xf numFmtId="0" fontId="47" fillId="0" borderId="2" xfId="0" applyFont="1" applyBorder="1"/>
    <xf numFmtId="3" fontId="47" fillId="13" borderId="17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right"/>
    </xf>
    <xf numFmtId="3" fontId="1" fillId="13" borderId="6" xfId="0" applyNumberFormat="1" applyFont="1" applyFill="1" applyBorder="1"/>
    <xf numFmtId="0" fontId="1" fillId="0" borderId="50" xfId="0" applyFont="1" applyBorder="1"/>
    <xf numFmtId="0" fontId="1" fillId="0" borderId="29" xfId="0" applyFont="1" applyBorder="1"/>
    <xf numFmtId="3" fontId="43" fillId="3" borderId="8" xfId="0" applyNumberFormat="1" applyFont="1" applyFill="1" applyBorder="1"/>
    <xf numFmtId="0" fontId="45" fillId="0" borderId="31" xfId="0" applyFont="1" applyBorder="1"/>
    <xf numFmtId="3" fontId="43" fillId="13" borderId="14" xfId="0" applyNumberFormat="1" applyFont="1" applyFill="1" applyBorder="1"/>
    <xf numFmtId="3" fontId="43" fillId="13" borderId="8" xfId="0" applyNumberFormat="1" applyFont="1" applyFill="1" applyBorder="1"/>
    <xf numFmtId="3" fontId="1" fillId="3" borderId="6" xfId="0" applyNumberFormat="1" applyFont="1" applyFill="1" applyBorder="1"/>
    <xf numFmtId="3" fontId="1" fillId="13" borderId="5" xfId="0" applyNumberFormat="1" applyFont="1" applyFill="1" applyBorder="1"/>
    <xf numFmtId="3" fontId="43" fillId="3" borderId="5" xfId="0" applyNumberFormat="1" applyFont="1" applyFill="1" applyBorder="1"/>
    <xf numFmtId="3" fontId="47" fillId="3" borderId="41" xfId="0" applyNumberFormat="1" applyFont="1" applyFill="1" applyBorder="1"/>
    <xf numFmtId="3" fontId="47" fillId="13" borderId="45" xfId="0" applyNumberFormat="1" applyFont="1" applyFill="1" applyBorder="1"/>
    <xf numFmtId="3" fontId="43" fillId="13" borderId="46" xfId="0" applyNumberFormat="1" applyFont="1" applyFill="1" applyBorder="1"/>
    <xf numFmtId="3" fontId="43" fillId="13" borderId="1" xfId="0" applyNumberFormat="1" applyFont="1" applyFill="1" applyBorder="1"/>
    <xf numFmtId="3" fontId="43" fillId="13" borderId="11" xfId="0" applyNumberFormat="1" applyFont="1" applyFill="1" applyBorder="1"/>
    <xf numFmtId="3" fontId="43" fillId="3" borderId="11" xfId="0" applyNumberFormat="1" applyFont="1" applyFill="1" applyBorder="1"/>
    <xf numFmtId="3" fontId="12" fillId="13" borderId="2" xfId="0" applyNumberFormat="1" applyFont="1" applyFill="1" applyBorder="1"/>
    <xf numFmtId="3" fontId="12" fillId="13" borderId="17" xfId="0" applyNumberFormat="1" applyFont="1" applyFill="1" applyBorder="1"/>
    <xf numFmtId="3" fontId="12" fillId="3" borderId="17" xfId="0" applyNumberFormat="1" applyFont="1" applyFill="1" applyBorder="1"/>
    <xf numFmtId="3" fontId="43" fillId="3" borderId="12" xfId="0" applyNumberFormat="1" applyFont="1" applyFill="1" applyBorder="1"/>
    <xf numFmtId="3" fontId="43" fillId="3" borderId="36" xfId="0" applyNumberFormat="1" applyFont="1" applyFill="1" applyBorder="1"/>
    <xf numFmtId="3" fontId="35" fillId="13" borderId="2" xfId="0" applyNumberFormat="1" applyFont="1" applyFill="1" applyBorder="1"/>
    <xf numFmtId="3" fontId="35" fillId="3" borderId="2" xfId="0" applyNumberFormat="1" applyFont="1" applyFill="1" applyBorder="1"/>
    <xf numFmtId="3" fontId="35" fillId="13" borderId="16" xfId="0" applyNumberFormat="1" applyFont="1" applyFill="1" applyBorder="1"/>
    <xf numFmtId="3" fontId="35" fillId="3" borderId="28" xfId="0" applyNumberFormat="1" applyFont="1" applyFill="1" applyBorder="1"/>
    <xf numFmtId="0" fontId="45" fillId="0" borderId="13" xfId="0" applyFont="1" applyBorder="1"/>
    <xf numFmtId="3" fontId="43" fillId="13" borderId="5" xfId="0" applyNumberFormat="1" applyFont="1" applyFill="1" applyBorder="1"/>
    <xf numFmtId="3" fontId="12" fillId="3" borderId="2" xfId="0" applyNumberFormat="1" applyFont="1" applyFill="1" applyBorder="1"/>
    <xf numFmtId="3" fontId="43" fillId="3" borderId="2" xfId="0" applyNumberFormat="1" applyFont="1" applyFill="1" applyBorder="1"/>
    <xf numFmtId="3" fontId="43" fillId="13" borderId="12" xfId="0" applyNumberFormat="1" applyFont="1" applyFill="1" applyBorder="1"/>
    <xf numFmtId="3" fontId="35" fillId="13" borderId="17" xfId="0" applyNumberFormat="1" applyFont="1" applyFill="1" applyBorder="1"/>
    <xf numFmtId="3" fontId="35" fillId="3" borderId="17" xfId="0" applyNumberFormat="1" applyFont="1" applyFill="1" applyBorder="1"/>
    <xf numFmtId="3" fontId="35" fillId="3" borderId="16" xfId="0" applyNumberFormat="1" applyFont="1" applyFill="1" applyBorder="1"/>
    <xf numFmtId="3" fontId="12" fillId="3" borderId="16" xfId="0" applyNumberFormat="1" applyFont="1" applyFill="1" applyBorder="1"/>
    <xf numFmtId="3" fontId="1" fillId="0" borderId="0" xfId="0" applyNumberFormat="1" applyFont="1"/>
    <xf numFmtId="3" fontId="47" fillId="3" borderId="31" xfId="0" applyNumberFormat="1" applyFont="1" applyFill="1" applyBorder="1"/>
    <xf numFmtId="3" fontId="35" fillId="3" borderId="32" xfId="0" applyNumberFormat="1" applyFont="1" applyFill="1" applyBorder="1"/>
    <xf numFmtId="3" fontId="49" fillId="13" borderId="14" xfId="0" applyNumberFormat="1" applyFont="1" applyFill="1" applyBorder="1"/>
    <xf numFmtId="3" fontId="49" fillId="13" borderId="4" xfId="0" applyNumberFormat="1" applyFont="1" applyFill="1" applyBorder="1"/>
    <xf numFmtId="3" fontId="49" fillId="3" borderId="4" xfId="0" applyNumberFormat="1" applyFont="1" applyFill="1" applyBorder="1"/>
    <xf numFmtId="3" fontId="49" fillId="3" borderId="20" xfId="0" applyNumberFormat="1" applyFont="1" applyFill="1" applyBorder="1"/>
    <xf numFmtId="0" fontId="4" fillId="14" borderId="0" xfId="0" applyFont="1" applyFill="1"/>
    <xf numFmtId="3" fontId="43" fillId="14" borderId="0" xfId="0" applyNumberFormat="1" applyFont="1" applyFill="1"/>
    <xf numFmtId="3" fontId="43" fillId="13" borderId="21" xfId="0" applyNumberFormat="1" applyFont="1" applyFill="1" applyBorder="1"/>
    <xf numFmtId="3" fontId="43" fillId="3" borderId="21" xfId="0" applyNumberFormat="1" applyFont="1" applyFill="1" applyBorder="1"/>
    <xf numFmtId="3" fontId="36" fillId="3" borderId="4" xfId="0" applyNumberFormat="1" applyFont="1" applyFill="1" applyBorder="1"/>
    <xf numFmtId="3" fontId="36" fillId="3" borderId="6" xfId="0" applyNumberFormat="1" applyFont="1" applyFill="1" applyBorder="1"/>
    <xf numFmtId="3" fontId="4" fillId="13" borderId="28" xfId="0" applyNumberFormat="1" applyFont="1" applyFill="1" applyBorder="1"/>
    <xf numFmtId="3" fontId="4" fillId="3" borderId="28" xfId="0" applyNumberFormat="1" applyFont="1" applyFill="1" applyBorder="1"/>
    <xf numFmtId="3" fontId="43" fillId="3" borderId="48" xfId="0" applyNumberFormat="1" applyFont="1" applyFill="1" applyBorder="1"/>
    <xf numFmtId="3" fontId="47" fillId="3" borderId="58" xfId="0" applyNumberFormat="1" applyFont="1" applyFill="1" applyBorder="1"/>
    <xf numFmtId="3" fontId="43" fillId="3" borderId="30" xfId="0" applyNumberFormat="1" applyFont="1" applyFill="1" applyBorder="1"/>
    <xf numFmtId="0" fontId="45" fillId="0" borderId="14" xfId="0" applyFont="1" applyBorder="1"/>
    <xf numFmtId="3" fontId="35" fillId="13" borderId="14" xfId="0" applyNumberFormat="1" applyFont="1" applyFill="1" applyBorder="1"/>
    <xf numFmtId="3" fontId="35" fillId="3" borderId="4" xfId="0" applyNumberFormat="1" applyFont="1" applyFill="1" applyBorder="1"/>
    <xf numFmtId="3" fontId="35" fillId="3" borderId="20" xfId="0" applyNumberFormat="1" applyFont="1" applyFill="1" applyBorder="1"/>
    <xf numFmtId="3" fontId="43" fillId="0" borderId="0" xfId="0" applyNumberFormat="1" applyFont="1"/>
    <xf numFmtId="3" fontId="4" fillId="13" borderId="5" xfId="0" applyNumberFormat="1" applyFont="1" applyFill="1" applyBorder="1"/>
    <xf numFmtId="3" fontId="4" fillId="3" borderId="59" xfId="0" applyNumberFormat="1" applyFont="1" applyFill="1" applyBorder="1"/>
    <xf numFmtId="3" fontId="4" fillId="13" borderId="3" xfId="0" applyNumberFormat="1" applyFont="1" applyFill="1" applyBorder="1"/>
    <xf numFmtId="3" fontId="4" fillId="3" borderId="56" xfId="0" applyNumberFormat="1" applyFont="1" applyFill="1" applyBorder="1"/>
    <xf numFmtId="0" fontId="12" fillId="0" borderId="29" xfId="0" applyFont="1" applyBorder="1"/>
    <xf numFmtId="3" fontId="4" fillId="13" borderId="2" xfId="0" applyNumberFormat="1" applyFont="1" applyFill="1" applyBorder="1"/>
    <xf numFmtId="3" fontId="4" fillId="3" borderId="2" xfId="0" applyNumberFormat="1" applyFont="1" applyFill="1" applyBorder="1"/>
    <xf numFmtId="3" fontId="4" fillId="3" borderId="15" xfId="0" applyNumberFormat="1" applyFont="1" applyFill="1" applyBorder="1"/>
    <xf numFmtId="0" fontId="43" fillId="0" borderId="42" xfId="0" applyFont="1" applyBorder="1"/>
    <xf numFmtId="3" fontId="4" fillId="13" borderId="14" xfId="0" applyNumberFormat="1" applyFont="1" applyFill="1" applyBorder="1"/>
    <xf numFmtId="3" fontId="4" fillId="3" borderId="14" xfId="0" applyNumberFormat="1" applyFont="1" applyFill="1" applyBorder="1"/>
    <xf numFmtId="3" fontId="4" fillId="3" borderId="45" xfId="0" applyNumberFormat="1" applyFont="1" applyFill="1" applyBorder="1"/>
    <xf numFmtId="0" fontId="43" fillId="0" borderId="44" xfId="0" applyFont="1" applyBorder="1"/>
    <xf numFmtId="3" fontId="4" fillId="3" borderId="5" xfId="0" applyNumberFormat="1" applyFont="1" applyFill="1" applyBorder="1"/>
    <xf numFmtId="3" fontId="4" fillId="3" borderId="51" xfId="0" applyNumberFormat="1" applyFont="1" applyFill="1" applyBorder="1"/>
    <xf numFmtId="0" fontId="49" fillId="0" borderId="44" xfId="0" applyFont="1" applyBorder="1"/>
    <xf numFmtId="3" fontId="35" fillId="13" borderId="5" xfId="0" applyNumberFormat="1" applyFont="1" applyFill="1" applyBorder="1"/>
    <xf numFmtId="3" fontId="35" fillId="3" borderId="5" xfId="0" applyNumberFormat="1" applyFont="1" applyFill="1" applyBorder="1"/>
    <xf numFmtId="3" fontId="35" fillId="3" borderId="51" xfId="0" applyNumberFormat="1" applyFont="1" applyFill="1" applyBorder="1"/>
    <xf numFmtId="0" fontId="43" fillId="0" borderId="50" xfId="0" applyFont="1" applyBorder="1"/>
    <xf numFmtId="3" fontId="4" fillId="13" borderId="6" xfId="0" applyNumberFormat="1" applyFont="1" applyFill="1" applyBorder="1"/>
    <xf numFmtId="3" fontId="4" fillId="3" borderId="6" xfId="0" applyNumberFormat="1" applyFont="1" applyFill="1" applyBorder="1"/>
    <xf numFmtId="3" fontId="4" fillId="3" borderId="46" xfId="0" applyNumberFormat="1" applyFont="1" applyFill="1" applyBorder="1"/>
    <xf numFmtId="0" fontId="49" fillId="0" borderId="29" xfId="0" applyFont="1" applyBorder="1"/>
    <xf numFmtId="3" fontId="35" fillId="13" borderId="31" xfId="0" applyNumberFormat="1" applyFont="1" applyFill="1" applyBorder="1"/>
    <xf numFmtId="3" fontId="35" fillId="3" borderId="31" xfId="0" applyNumberFormat="1" applyFont="1" applyFill="1" applyBorder="1"/>
    <xf numFmtId="3" fontId="35" fillId="3" borderId="1" xfId="0" applyNumberFormat="1" applyFont="1" applyFill="1" applyBorder="1"/>
    <xf numFmtId="0" fontId="46" fillId="0" borderId="26" xfId="0" applyFont="1" applyBorder="1"/>
    <xf numFmtId="3" fontId="12" fillId="3" borderId="32" xfId="0" applyNumberFormat="1" applyFont="1" applyFill="1" applyBorder="1"/>
    <xf numFmtId="3" fontId="35" fillId="13" borderId="30" xfId="0" applyNumberFormat="1" applyFont="1" applyFill="1" applyBorder="1"/>
    <xf numFmtId="3" fontId="35" fillId="3" borderId="47" xfId="0" applyNumberFormat="1" applyFont="1" applyFill="1" applyBorder="1"/>
    <xf numFmtId="0" fontId="12" fillId="0" borderId="26" xfId="0" applyFont="1" applyBorder="1"/>
    <xf numFmtId="0" fontId="45" fillId="0" borderId="26" xfId="0" applyFont="1" applyBorder="1"/>
    <xf numFmtId="3" fontId="35" fillId="3" borderId="30" xfId="0" applyNumberFormat="1" applyFont="1" applyFill="1" applyBorder="1"/>
    <xf numFmtId="3" fontId="35" fillId="3" borderId="57" xfId="0" applyNumberFormat="1" applyFont="1" applyFill="1" applyBorder="1"/>
    <xf numFmtId="0" fontId="49" fillId="0" borderId="0" xfId="0" applyFont="1"/>
    <xf numFmtId="3" fontId="17" fillId="4" borderId="42" xfId="4" applyNumberFormat="1" applyFont="1" applyFill="1" applyBorder="1" applyAlignment="1">
      <alignment horizontal="center" vertical="center" wrapText="1"/>
    </xf>
    <xf numFmtId="3" fontId="29" fillId="4" borderId="44" xfId="4" applyNumberFormat="1" applyFont="1" applyFill="1" applyBorder="1" applyAlignment="1">
      <alignment horizontal="left" vertical="center"/>
    </xf>
    <xf numFmtId="3" fontId="3" fillId="4" borderId="44" xfId="4" applyNumberFormat="1" applyFont="1" applyFill="1" applyBorder="1"/>
    <xf numFmtId="3" fontId="3" fillId="4" borderId="37" xfId="4" applyNumberFormat="1" applyFont="1" applyFill="1" applyBorder="1"/>
    <xf numFmtId="3" fontId="13" fillId="4" borderId="43" xfId="4" applyNumberFormat="1" applyFont="1" applyFill="1" applyBorder="1"/>
    <xf numFmtId="3" fontId="29" fillId="4" borderId="44" xfId="4" applyNumberFormat="1" applyFont="1" applyFill="1" applyBorder="1"/>
    <xf numFmtId="3" fontId="8" fillId="4" borderId="44" xfId="4" applyNumberFormat="1" applyFont="1" applyFill="1" applyBorder="1"/>
    <xf numFmtId="3" fontId="3" fillId="4" borderId="39" xfId="4" applyNumberFormat="1" applyFont="1" applyFill="1" applyBorder="1"/>
    <xf numFmtId="3" fontId="8" fillId="3" borderId="6" xfId="4" applyNumberFormat="1" applyFont="1" applyFill="1" applyBorder="1" applyAlignment="1">
      <alignment horizontal="right"/>
    </xf>
    <xf numFmtId="3" fontId="8" fillId="3" borderId="8" xfId="4" applyNumberFormat="1" applyFont="1" applyFill="1" applyBorder="1"/>
    <xf numFmtId="0" fontId="5" fillId="0" borderId="0" xfId="6" applyFont="1" applyAlignment="1">
      <alignment vertical="center"/>
    </xf>
    <xf numFmtId="3" fontId="24" fillId="9" borderId="21" xfId="5" applyNumberFormat="1" applyFont="1" applyFill="1" applyBorder="1"/>
    <xf numFmtId="3" fontId="24" fillId="9" borderId="50" xfId="5" applyNumberFormat="1" applyFont="1" applyFill="1" applyBorder="1"/>
    <xf numFmtId="3" fontId="13" fillId="9" borderId="21" xfId="5" applyNumberFormat="1" applyFont="1" applyFill="1" applyBorder="1" applyAlignment="1">
      <alignment vertical="center"/>
    </xf>
    <xf numFmtId="3" fontId="13" fillId="9" borderId="22" xfId="5" applyNumberFormat="1" applyFont="1" applyFill="1" applyBorder="1" applyAlignment="1">
      <alignment vertical="center"/>
    </xf>
    <xf numFmtId="3" fontId="24" fillId="9" borderId="21" xfId="5" applyNumberFormat="1" applyFont="1" applyFill="1" applyBorder="1" applyAlignment="1">
      <alignment vertical="center"/>
    </xf>
    <xf numFmtId="3" fontId="24" fillId="9" borderId="22" xfId="5" applyNumberFormat="1" applyFont="1" applyFill="1" applyBorder="1" applyAlignment="1">
      <alignment vertical="center"/>
    </xf>
    <xf numFmtId="3" fontId="23" fillId="8" borderId="21" xfId="5" applyNumberFormat="1" applyFill="1" applyBorder="1"/>
    <xf numFmtId="3" fontId="23" fillId="8" borderId="50" xfId="5" applyNumberFormat="1" applyFill="1" applyBorder="1"/>
    <xf numFmtId="3" fontId="23" fillId="8" borderId="21" xfId="5" applyNumberFormat="1" applyFill="1" applyBorder="1" applyAlignment="1">
      <alignment vertical="center"/>
    </xf>
    <xf numFmtId="3" fontId="23" fillId="8" borderId="22" xfId="5" applyNumberFormat="1" applyFill="1" applyBorder="1" applyAlignment="1">
      <alignment vertical="center"/>
    </xf>
    <xf numFmtId="3" fontId="23" fillId="0" borderId="21" xfId="5" applyNumberFormat="1" applyBorder="1"/>
    <xf numFmtId="3" fontId="23" fillId="0" borderId="50" xfId="5" applyNumberFormat="1" applyBorder="1"/>
    <xf numFmtId="3" fontId="23" fillId="4" borderId="21" xfId="5" applyNumberFormat="1" applyFill="1" applyBorder="1" applyAlignment="1">
      <alignment vertical="center"/>
    </xf>
    <xf numFmtId="3" fontId="23" fillId="4" borderId="22" xfId="5" applyNumberFormat="1" applyFill="1" applyBorder="1" applyAlignment="1">
      <alignment vertical="center"/>
    </xf>
    <xf numFmtId="3" fontId="23" fillId="3" borderId="21" xfId="5" applyNumberFormat="1" applyFill="1" applyBorder="1" applyAlignment="1">
      <alignment vertical="center"/>
    </xf>
    <xf numFmtId="3" fontId="23" fillId="3" borderId="22" xfId="5" applyNumberFormat="1" applyFill="1" applyBorder="1" applyAlignment="1">
      <alignment vertical="center"/>
    </xf>
    <xf numFmtId="3" fontId="13" fillId="9" borderId="50" xfId="5" applyNumberFormat="1" applyFont="1" applyFill="1" applyBorder="1" applyAlignment="1">
      <alignment vertical="center"/>
    </xf>
    <xf numFmtId="3" fontId="13" fillId="0" borderId="34" xfId="5" applyNumberFormat="1" applyFont="1" applyBorder="1" applyAlignment="1">
      <alignment vertical="center"/>
    </xf>
    <xf numFmtId="3" fontId="13" fillId="0" borderId="49" xfId="5" applyNumberFormat="1" applyFont="1" applyBorder="1" applyAlignment="1">
      <alignment vertical="center"/>
    </xf>
    <xf numFmtId="3" fontId="13" fillId="0" borderId="36" xfId="5" applyNumberFormat="1" applyFont="1" applyBorder="1" applyAlignment="1">
      <alignment vertical="center"/>
    </xf>
    <xf numFmtId="3" fontId="24" fillId="4" borderId="34" xfId="5" applyNumberFormat="1" applyFont="1" applyFill="1" applyBorder="1" applyAlignment="1">
      <alignment vertical="center"/>
    </xf>
    <xf numFmtId="3" fontId="24" fillId="4" borderId="36" xfId="5" applyNumberFormat="1" applyFont="1" applyFill="1" applyBorder="1" applyAlignment="1">
      <alignment vertical="center"/>
    </xf>
    <xf numFmtId="3" fontId="24" fillId="3" borderId="34" xfId="5" applyNumberFormat="1" applyFont="1" applyFill="1" applyBorder="1" applyAlignment="1">
      <alignment vertical="center"/>
    </xf>
    <xf numFmtId="3" fontId="24" fillId="3" borderId="36" xfId="5" applyNumberFormat="1" applyFont="1" applyFill="1" applyBorder="1" applyAlignment="1">
      <alignment vertical="center"/>
    </xf>
    <xf numFmtId="3" fontId="24" fillId="9" borderId="23" xfId="6" applyNumberFormat="1" applyFont="1" applyFill="1" applyBorder="1" applyAlignment="1">
      <alignment vertical="center"/>
    </xf>
    <xf numFmtId="3" fontId="24" fillId="9" borderId="53" xfId="6" applyNumberFormat="1" applyFont="1" applyFill="1" applyBorder="1" applyAlignment="1">
      <alignment vertical="center"/>
    </xf>
    <xf numFmtId="3" fontId="24" fillId="9" borderId="25" xfId="6" applyNumberFormat="1" applyFont="1" applyFill="1" applyBorder="1" applyAlignment="1">
      <alignment vertical="center"/>
    </xf>
    <xf numFmtId="3" fontId="27" fillId="0" borderId="23" xfId="6" applyNumberFormat="1" applyFont="1" applyBorder="1" applyAlignment="1">
      <alignment horizontal="right" vertical="center"/>
    </xf>
    <xf numFmtId="3" fontId="27" fillId="0" borderId="25" xfId="6" applyNumberFormat="1" applyFont="1" applyBorder="1" applyAlignment="1">
      <alignment horizontal="right" vertical="center"/>
    </xf>
    <xf numFmtId="3" fontId="8" fillId="3" borderId="42" xfId="6" applyNumberFormat="1" applyFont="1" applyFill="1" applyBorder="1" applyAlignment="1">
      <alignment horizontal="center" vertical="center"/>
    </xf>
    <xf numFmtId="3" fontId="8" fillId="3" borderId="4" xfId="6" applyNumberFormat="1" applyFont="1" applyFill="1" applyBorder="1" applyAlignment="1">
      <alignment horizontal="center" vertical="center"/>
    </xf>
    <xf numFmtId="3" fontId="8" fillId="3" borderId="44" xfId="6" applyNumberFormat="1" applyFont="1" applyFill="1" applyBorder="1" applyAlignment="1">
      <alignment horizontal="center" vertical="center"/>
    </xf>
    <xf numFmtId="3" fontId="8" fillId="3" borderId="7" xfId="6" applyNumberFormat="1" applyFont="1" applyFill="1" applyBorder="1" applyAlignment="1">
      <alignment horizontal="center" vertical="center"/>
    </xf>
    <xf numFmtId="3" fontId="13" fillId="2" borderId="39" xfId="6" applyNumberFormat="1" applyFont="1" applyFill="1" applyBorder="1" applyAlignment="1">
      <alignment horizontal="center" vertical="center"/>
    </xf>
    <xf numFmtId="3" fontId="13" fillId="2" borderId="9" xfId="6" applyNumberFormat="1" applyFont="1" applyFill="1" applyBorder="1" applyAlignment="1">
      <alignment horizontal="center" vertical="center"/>
    </xf>
    <xf numFmtId="0" fontId="13" fillId="7" borderId="13" xfId="7" applyFont="1" applyFill="1" applyBorder="1" applyAlignment="1">
      <alignment horizontal="center" vertical="center" wrapText="1"/>
    </xf>
    <xf numFmtId="0" fontId="13" fillId="7" borderId="17" xfId="7" applyFont="1" applyFill="1" applyBorder="1" applyAlignment="1">
      <alignment horizontal="center" vertical="center" wrapText="1"/>
    </xf>
    <xf numFmtId="3" fontId="8" fillId="3" borderId="43" xfId="6" applyNumberFormat="1" applyFont="1" applyFill="1" applyBorder="1" applyAlignment="1">
      <alignment horizontal="center" vertical="center"/>
    </xf>
    <xf numFmtId="3" fontId="8" fillId="3" borderId="15" xfId="6" applyNumberFormat="1" applyFont="1" applyFill="1" applyBorder="1" applyAlignment="1">
      <alignment horizontal="center" vertical="center"/>
    </xf>
    <xf numFmtId="3" fontId="24" fillId="0" borderId="27" xfId="6" applyNumberFormat="1" applyFont="1" applyBorder="1" applyAlignment="1">
      <alignment horizontal="center" vertical="center"/>
    </xf>
    <xf numFmtId="0" fontId="13" fillId="0" borderId="0" xfId="5" applyFont="1" applyAlignment="1">
      <alignment horizontal="left" vertical="center"/>
    </xf>
    <xf numFmtId="3" fontId="8" fillId="0" borderId="44" xfId="6" applyNumberFormat="1" applyFont="1" applyBorder="1" applyAlignment="1">
      <alignment horizontal="center" vertical="center"/>
    </xf>
    <xf numFmtId="3" fontId="8" fillId="0" borderId="7" xfId="6" applyNumberFormat="1" applyFont="1" applyBorder="1" applyAlignment="1">
      <alignment horizontal="center" vertical="center"/>
    </xf>
    <xf numFmtId="3" fontId="8" fillId="0" borderId="42" xfId="6" applyNumberFormat="1" applyFont="1" applyBorder="1" applyAlignment="1">
      <alignment horizontal="center" vertical="center"/>
    </xf>
    <xf numFmtId="3" fontId="8" fillId="0" borderId="4" xfId="6" applyNumberFormat="1" applyFont="1" applyBorder="1" applyAlignment="1">
      <alignment horizontal="center" vertical="center"/>
    </xf>
    <xf numFmtId="0" fontId="8" fillId="0" borderId="44" xfId="5" applyFont="1" applyBorder="1" applyAlignment="1">
      <alignment horizontal="left" vertical="center"/>
    </xf>
    <xf numFmtId="0" fontId="8" fillId="0" borderId="46" xfId="5" applyFont="1" applyBorder="1" applyAlignment="1">
      <alignment horizontal="left" vertical="center"/>
    </xf>
    <xf numFmtId="0" fontId="8" fillId="0" borderId="7" xfId="5" applyFont="1" applyBorder="1" applyAlignment="1">
      <alignment horizontal="left" vertical="center"/>
    </xf>
    <xf numFmtId="3" fontId="8" fillId="4" borderId="44" xfId="6" applyNumberFormat="1" applyFont="1" applyFill="1" applyBorder="1" applyAlignment="1">
      <alignment horizontal="center" vertical="center"/>
    </xf>
    <xf numFmtId="3" fontId="8" fillId="4" borderId="7" xfId="6" applyNumberFormat="1" applyFont="1" applyFill="1" applyBorder="1" applyAlignment="1">
      <alignment horizontal="center" vertical="center"/>
    </xf>
    <xf numFmtId="0" fontId="13" fillId="2" borderId="39" xfId="5" applyFont="1" applyFill="1" applyBorder="1" applyAlignment="1">
      <alignment vertical="center"/>
    </xf>
    <xf numFmtId="0" fontId="13" fillId="2" borderId="40" xfId="5" applyFont="1" applyFill="1" applyBorder="1" applyAlignment="1">
      <alignment vertical="center"/>
    </xf>
    <xf numFmtId="0" fontId="13" fillId="2" borderId="9" xfId="5" applyFont="1" applyFill="1" applyBorder="1" applyAlignment="1">
      <alignment vertical="center"/>
    </xf>
    <xf numFmtId="0" fontId="8" fillId="0" borderId="42" xfId="5" applyFont="1" applyBorder="1" applyAlignment="1">
      <alignment horizontal="left" vertical="center"/>
    </xf>
    <xf numFmtId="0" fontId="8" fillId="0" borderId="45" xfId="5" applyFont="1" applyBorder="1" applyAlignment="1">
      <alignment horizontal="left" vertical="center"/>
    </xf>
    <xf numFmtId="0" fontId="8" fillId="0" borderId="4" xfId="5" applyFont="1" applyBorder="1" applyAlignment="1">
      <alignment horizontal="left" vertical="center"/>
    </xf>
    <xf numFmtId="3" fontId="8" fillId="4" borderId="42" xfId="6" applyNumberFormat="1" applyFont="1" applyFill="1" applyBorder="1" applyAlignment="1">
      <alignment horizontal="center" vertical="center"/>
    </xf>
    <xf numFmtId="3" fontId="8" fillId="4" borderId="4" xfId="6" applyNumberFormat="1" applyFont="1" applyFill="1" applyBorder="1" applyAlignment="1">
      <alignment horizontal="center" vertical="center"/>
    </xf>
    <xf numFmtId="0" fontId="13" fillId="7" borderId="13" xfId="5" applyFont="1" applyFill="1" applyBorder="1" applyAlignment="1">
      <alignment horizontal="left" vertical="center"/>
    </xf>
    <xf numFmtId="0" fontId="13" fillId="7" borderId="41" xfId="5" applyFont="1" applyFill="1" applyBorder="1" applyAlignment="1">
      <alignment horizontal="left" vertical="center"/>
    </xf>
    <xf numFmtId="0" fontId="13" fillId="7" borderId="17" xfId="5" applyFont="1" applyFill="1" applyBorder="1" applyAlignment="1">
      <alignment horizontal="left" vertical="center"/>
    </xf>
    <xf numFmtId="0" fontId="13" fillId="2" borderId="39" xfId="5" applyFont="1" applyFill="1" applyBorder="1" applyAlignment="1">
      <alignment horizontal="left" vertical="center"/>
    </xf>
    <xf numFmtId="0" fontId="13" fillId="2" borderId="40" xfId="5" applyFont="1" applyFill="1" applyBorder="1" applyAlignment="1">
      <alignment horizontal="left" vertical="center"/>
    </xf>
    <xf numFmtId="0" fontId="13" fillId="2" borderId="9" xfId="5" applyFont="1" applyFill="1" applyBorder="1" applyAlignment="1">
      <alignment horizontal="left" vertical="center"/>
    </xf>
    <xf numFmtId="3" fontId="13" fillId="2" borderId="23" xfId="6" applyNumberFormat="1" applyFont="1" applyFill="1" applyBorder="1" applyAlignment="1">
      <alignment horizontal="center" vertical="center"/>
    </xf>
    <xf numFmtId="3" fontId="13" fillId="2" borderId="25" xfId="6" applyNumberFormat="1" applyFont="1" applyFill="1" applyBorder="1" applyAlignment="1">
      <alignment horizontal="center" vertical="center"/>
    </xf>
    <xf numFmtId="3" fontId="13" fillId="2" borderId="40" xfId="6" applyNumberFormat="1" applyFont="1" applyFill="1" applyBorder="1" applyAlignment="1">
      <alignment horizontal="center" vertical="center"/>
    </xf>
    <xf numFmtId="3" fontId="27" fillId="0" borderId="44" xfId="0" applyNumberFormat="1" applyFont="1" applyBorder="1" applyAlignment="1">
      <alignment horizontal="center" vertical="center"/>
    </xf>
    <xf numFmtId="3" fontId="27" fillId="0" borderId="7" xfId="0" applyNumberFormat="1" applyFont="1" applyBorder="1" applyAlignment="1">
      <alignment horizontal="center" vertical="center"/>
    </xf>
    <xf numFmtId="3" fontId="8" fillId="0" borderId="44" xfId="6" applyNumberFormat="1" applyFont="1" applyBorder="1" applyAlignment="1">
      <alignment horizontal="center"/>
    </xf>
    <xf numFmtId="3" fontId="8" fillId="0" borderId="7" xfId="6" applyNumberFormat="1" applyFont="1" applyBorder="1" applyAlignment="1">
      <alignment horizontal="center"/>
    </xf>
    <xf numFmtId="3" fontId="8" fillId="4" borderId="43" xfId="6" applyNumberFormat="1" applyFont="1" applyFill="1" applyBorder="1" applyAlignment="1">
      <alignment horizontal="center" vertical="center"/>
    </xf>
    <xf numFmtId="3" fontId="8" fillId="4" borderId="15" xfId="6" applyNumberFormat="1" applyFont="1" applyFill="1" applyBorder="1" applyAlignment="1">
      <alignment horizontal="center" vertical="center"/>
    </xf>
    <xf numFmtId="0" fontId="13" fillId="9" borderId="39" xfId="5" applyFont="1" applyFill="1" applyBorder="1" applyAlignment="1">
      <alignment horizontal="left" vertical="center"/>
    </xf>
    <xf numFmtId="0" fontId="16" fillId="9" borderId="40" xfId="6" applyFont="1" applyFill="1" applyBorder="1" applyAlignment="1">
      <alignment horizontal="left" vertical="center"/>
    </xf>
    <xf numFmtId="0" fontId="8" fillId="0" borderId="9" xfId="6" applyFont="1" applyBorder="1" applyAlignment="1">
      <alignment horizontal="left" vertical="center"/>
    </xf>
    <xf numFmtId="3" fontId="27" fillId="0" borderId="42" xfId="6" applyNumberFormat="1" applyFont="1" applyBorder="1" applyAlignment="1">
      <alignment horizontal="center" vertical="center"/>
    </xf>
    <xf numFmtId="3" fontId="27" fillId="0" borderId="4" xfId="6" applyNumberFormat="1" applyFont="1" applyBorder="1" applyAlignment="1">
      <alignment horizontal="center" vertical="center"/>
    </xf>
    <xf numFmtId="3" fontId="27" fillId="0" borderId="44" xfId="6" applyNumberFormat="1" applyFont="1" applyBorder="1" applyAlignment="1">
      <alignment horizontal="center" vertical="center"/>
    </xf>
    <xf numFmtId="3" fontId="27" fillId="0" borderId="7" xfId="6" applyNumberFormat="1" applyFont="1" applyBorder="1" applyAlignment="1">
      <alignment horizontal="center" vertical="center"/>
    </xf>
    <xf numFmtId="3" fontId="8" fillId="0" borderId="42" xfId="6" applyNumberFormat="1" applyFont="1" applyBorder="1" applyAlignment="1">
      <alignment horizontal="center"/>
    </xf>
    <xf numFmtId="3" fontId="8" fillId="0" borderId="4" xfId="6" applyNumberFormat="1" applyFont="1" applyBorder="1" applyAlignment="1">
      <alignment horizontal="center"/>
    </xf>
    <xf numFmtId="3" fontId="8" fillId="0" borderId="43" xfId="6" applyNumberFormat="1" applyFont="1" applyBorder="1" applyAlignment="1">
      <alignment horizontal="center"/>
    </xf>
    <xf numFmtId="3" fontId="8" fillId="0" borderId="15" xfId="6" applyNumberFormat="1" applyFont="1" applyBorder="1" applyAlignment="1">
      <alignment horizontal="center"/>
    </xf>
    <xf numFmtId="0" fontId="13" fillId="7" borderId="26" xfId="5" applyFont="1" applyFill="1" applyBorder="1" applyAlignment="1">
      <alignment horizontal="center" vertical="center" wrapText="1"/>
    </xf>
    <xf numFmtId="0" fontId="13" fillId="7" borderId="27" xfId="5" applyFont="1" applyFill="1" applyBorder="1" applyAlignment="1">
      <alignment horizontal="center" vertical="center" wrapText="1"/>
    </xf>
    <xf numFmtId="0" fontId="13" fillId="7" borderId="28" xfId="5" applyFont="1" applyFill="1" applyBorder="1" applyAlignment="1">
      <alignment horizontal="center" vertical="center" wrapText="1"/>
    </xf>
    <xf numFmtId="0" fontId="13" fillId="7" borderId="29" xfId="5" applyFont="1" applyFill="1" applyBorder="1" applyAlignment="1">
      <alignment horizontal="center" vertical="center" wrapText="1"/>
    </xf>
    <xf numFmtId="0" fontId="13" fillId="7" borderId="1" xfId="5" applyFont="1" applyFill="1" applyBorder="1" applyAlignment="1">
      <alignment horizontal="center" vertical="center" wrapText="1"/>
    </xf>
    <xf numFmtId="0" fontId="13" fillId="7" borderId="30" xfId="5" applyFont="1" applyFill="1" applyBorder="1" applyAlignment="1">
      <alignment horizontal="center" vertical="center" wrapText="1"/>
    </xf>
    <xf numFmtId="0" fontId="16" fillId="7" borderId="16" xfId="6" applyFont="1" applyFill="1" applyBorder="1" applyAlignment="1">
      <alignment horizontal="center" vertical="center" wrapText="1"/>
    </xf>
    <xf numFmtId="0" fontId="16" fillId="7" borderId="31" xfId="6" applyFont="1" applyFill="1" applyBorder="1" applyAlignment="1">
      <alignment horizontal="center" vertical="center" wrapText="1"/>
    </xf>
    <xf numFmtId="0" fontId="28" fillId="0" borderId="0" xfId="5" applyFont="1" applyAlignment="1">
      <alignment horizontal="center" vertical="center"/>
    </xf>
    <xf numFmtId="0" fontId="38" fillId="0" borderId="0" xfId="5" applyFont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7" fillId="0" borderId="13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39" fillId="0" borderId="0" xfId="4" applyFont="1" applyAlignment="1">
      <alignment horizontal="center"/>
    </xf>
    <xf numFmtId="0" fontId="40" fillId="0" borderId="0" xfId="4" applyFont="1" applyAlignment="1">
      <alignment horizontal="center"/>
    </xf>
    <xf numFmtId="0" fontId="10" fillId="9" borderId="26" xfId="4" applyFont="1" applyFill="1" applyBorder="1" applyAlignment="1">
      <alignment horizontal="center" vertical="center" wrapText="1"/>
    </xf>
    <xf numFmtId="0" fontId="1" fillId="0" borderId="28" xfId="4" applyBorder="1" applyAlignment="1">
      <alignment horizontal="center" vertical="center" wrapText="1"/>
    </xf>
  </cellXfs>
  <cellStyles count="9">
    <cellStyle name="Normálna" xfId="0" builtinId="0"/>
    <cellStyle name="Normálna 12" xfId="6" xr:uid="{BA653FD6-ED9F-4F75-ACED-7787119F7A57}"/>
    <cellStyle name="Normálna 16 2" xfId="8" xr:uid="{652447F8-0400-4B9C-8262-93ECE621DACB}"/>
    <cellStyle name="Normálna 2" xfId="1" xr:uid="{EF549123-6A36-46CF-9C1F-C1BA86A35778}"/>
    <cellStyle name="Normálna 2 2" xfId="3" xr:uid="{15405442-5372-4D62-9151-DBEA17F692FA}"/>
    <cellStyle name="Normálna 3 2 2" xfId="4" xr:uid="{888FD531-3C5D-4AD7-BA84-CCA14E2EF91F}"/>
    <cellStyle name="normální_Rozdel prvkov" xfId="5" xr:uid="{6E5D35E8-F547-4BE3-9E83-63E0A2B8CD6D}"/>
    <cellStyle name="normální_Rozdel prvkov 2 2" xfId="7" xr:uid="{E4B2A52F-3257-4805-9DBA-40C4AF3545F7}"/>
    <cellStyle name="normální_úprava sept2010MZz 2 2" xfId="2" xr:uid="{0CAB055E-AC56-436D-964D-BE39830E9412}"/>
  </cellStyles>
  <dxfs count="0"/>
  <tableStyles count="0" defaultTableStyle="TableStyleMedium2" defaultPivotStyle="PivotStyleLight16"/>
  <colors>
    <mruColors>
      <color rgb="FF66FFFF"/>
      <color rgb="FFCCFF33"/>
      <color rgb="FFFFCCFF"/>
      <color rgb="FFFFFFCC"/>
      <color rgb="FFCCFFFF"/>
      <color rgb="FFFFFF99"/>
      <color rgb="FFCCCCFF"/>
      <color rgb="FFCC9900"/>
      <color rgb="FFFFE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aea95feeed548c3/Dokumenty/MS/2018_vypocet_normativov_1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granska/Desktop/Rozpo&#269;et/Rozpo&#269;et%202021/2021%20Rozpocet%20V1%20-%20prv&#225;%20verzia%20-%20zo%20str&#225;nky%20Ministerstva.xlsx" TargetMode="External"/><Relationship Id="rId1" Type="http://schemas.openxmlformats.org/officeDocument/2006/relationships/externalLinkPath" Target="/Users/granska/Desktop/Rozpo&#269;et/Rozpo&#269;et%202021/2021%20Rozpocet%20V1%20-%20prv&#225;%20verzia%20-%20zo%20str&#225;nky%20Ministerst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KT_vstupne_udaje"/>
      <sheetName val="Vstupne_udaje"/>
      <sheetName val="Normativy_vyp"/>
      <sheetName val="Normativy"/>
      <sheetName val="porovnanie_rozp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Rozpocet2017"/>
      <sheetName val="DK"/>
      <sheetName val="Teplotne_pasma"/>
      <sheetName val="zam1718"/>
    </sheetNames>
    <sheetDataSet>
      <sheetData sheetId="0">
        <row r="2">
          <cell r="G2">
            <v>0.08</v>
          </cell>
        </row>
      </sheetData>
      <sheetData sheetId="1"/>
      <sheetData sheetId="2"/>
      <sheetData sheetId="3"/>
      <sheetData sheetId="4"/>
      <sheetData sheetId="5">
        <row r="5">
          <cell r="A5" t="str">
            <v>ZS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Normativy"/>
      <sheetName val="data_20-21"/>
      <sheetName val="data_21-22"/>
      <sheetName val="data_spolu"/>
      <sheetName val="DATA_poradne"/>
      <sheetName val="DATA_Stravovanie"/>
      <sheetName val="Rozpocet2021"/>
      <sheetName val="KKŠ 20_21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  <row r="47">
          <cell r="H47">
            <v>0</v>
          </cell>
        </row>
        <row r="48">
          <cell r="H48">
            <v>0.60399999999999998</v>
          </cell>
        </row>
        <row r="49">
          <cell r="H49">
            <v>-0.217</v>
          </cell>
        </row>
        <row r="50">
          <cell r="H50">
            <v>0</v>
          </cell>
        </row>
        <row r="51">
          <cell r="H51">
            <v>0.57499999999999996</v>
          </cell>
        </row>
        <row r="52">
          <cell r="H52">
            <v>-0.20799999999999999</v>
          </cell>
        </row>
      </sheetData>
      <sheetData sheetId="1"/>
      <sheetData sheetId="2">
        <row r="2">
          <cell r="A2" t="str">
            <v>SZSKBA31746616</v>
          </cell>
        </row>
      </sheetData>
      <sheetData sheetId="3">
        <row r="2">
          <cell r="A2" t="str">
            <v>SZSKBA31746616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ECCB5-53FA-4558-AA97-0A7DD2FA590F}">
  <sheetPr>
    <tabColor theme="0" tint="-4.9989318521683403E-2"/>
  </sheetPr>
  <dimension ref="B1:O1448"/>
  <sheetViews>
    <sheetView tabSelected="1" zoomScale="80" zoomScaleNormal="80" zoomScaleSheetLayoutView="70" workbookViewId="0">
      <selection activeCell="B1" sqref="B1:H1"/>
    </sheetView>
  </sheetViews>
  <sheetFormatPr defaultColWidth="9.140625" defaultRowHeight="12.75" x14ac:dyDescent="0.2"/>
  <cols>
    <col min="1" max="1" width="1.85546875" style="1" customWidth="1"/>
    <col min="2" max="2" width="53.140625" style="1" customWidth="1"/>
    <col min="3" max="4" width="15.28515625" style="1" customWidth="1"/>
    <col min="5" max="5" width="13.5703125" style="102" bestFit="1" customWidth="1"/>
    <col min="6" max="6" width="14.140625" style="102" bestFit="1" customWidth="1"/>
    <col min="7" max="7" width="14.140625" style="102" customWidth="1"/>
    <col min="8" max="9" width="13.85546875" style="102" customWidth="1"/>
    <col min="10" max="10" width="14" style="1" customWidth="1"/>
    <col min="11" max="11" width="10.42578125" style="1" customWidth="1"/>
    <col min="12" max="12" width="11.7109375" style="1" customWidth="1"/>
    <col min="13" max="13" width="12.42578125" style="188" bestFit="1" customWidth="1"/>
    <col min="14" max="14" width="12" style="1" bestFit="1" customWidth="1"/>
    <col min="15" max="15" width="9.85546875" style="1" bestFit="1" customWidth="1"/>
    <col min="16" max="16384" width="9.140625" style="1"/>
  </cols>
  <sheetData>
    <row r="1" spans="2:15" ht="24" customHeight="1" x14ac:dyDescent="0.2">
      <c r="B1" s="595" t="s">
        <v>247</v>
      </c>
      <c r="C1" s="595"/>
      <c r="D1" s="595"/>
      <c r="E1" s="595"/>
      <c r="F1" s="595"/>
      <c r="G1" s="595"/>
      <c r="H1" s="595"/>
      <c r="I1" s="3"/>
    </row>
    <row r="2" spans="2:15" ht="22.15" customHeight="1" x14ac:dyDescent="0.2">
      <c r="B2" s="596" t="s">
        <v>248</v>
      </c>
      <c r="C2" s="596"/>
      <c r="D2" s="596"/>
      <c r="E2" s="596"/>
      <c r="F2" s="596"/>
      <c r="G2" s="596"/>
      <c r="H2" s="596"/>
      <c r="I2" s="3"/>
    </row>
    <row r="3" spans="2:15" ht="30" customHeight="1" thickBot="1" x14ac:dyDescent="0.25">
      <c r="B3" s="594"/>
      <c r="C3" s="594"/>
      <c r="D3" s="594"/>
      <c r="E3" s="594"/>
      <c r="F3" s="203"/>
      <c r="G3" s="2"/>
      <c r="H3" s="2"/>
      <c r="I3" s="2" t="s">
        <v>0</v>
      </c>
      <c r="M3" s="195"/>
      <c r="N3" s="189"/>
      <c r="O3" s="189"/>
    </row>
    <row r="4" spans="2:15" ht="42" customHeight="1" thickBot="1" x14ac:dyDescent="0.25">
      <c r="B4" s="4" t="s">
        <v>1</v>
      </c>
      <c r="C4" s="56" t="s">
        <v>206</v>
      </c>
      <c r="D4" s="56" t="s">
        <v>242</v>
      </c>
      <c r="E4" s="30" t="s">
        <v>243</v>
      </c>
      <c r="F4" s="30" t="s">
        <v>244</v>
      </c>
      <c r="G4" s="30" t="s">
        <v>245</v>
      </c>
      <c r="H4" s="30" t="s">
        <v>207</v>
      </c>
      <c r="I4" s="30" t="s">
        <v>246</v>
      </c>
    </row>
    <row r="5" spans="2:15" ht="24" customHeight="1" x14ac:dyDescent="0.2">
      <c r="B5" s="5" t="s">
        <v>2</v>
      </c>
      <c r="C5" s="72">
        <f t="shared" ref="C5:D5" si="0">SUM(C6+C16+C29+C51)</f>
        <v>77653367</v>
      </c>
      <c r="D5" s="72">
        <f t="shared" si="0"/>
        <v>79183561.329999998</v>
      </c>
      <c r="E5" s="6">
        <f t="shared" ref="E5:H5" si="1">SUM(E6+E16+E29+E51)</f>
        <v>71858498</v>
      </c>
      <c r="F5" s="6">
        <f t="shared" si="1"/>
        <v>77462506</v>
      </c>
      <c r="G5" s="6">
        <f t="shared" si="1"/>
        <v>81164388</v>
      </c>
      <c r="H5" s="6">
        <f t="shared" si="1"/>
        <v>78803479.950000003</v>
      </c>
      <c r="I5" s="6">
        <f t="shared" ref="I5" si="2">SUM(I6+I16+I29+I51)</f>
        <v>81862001.892500013</v>
      </c>
    </row>
    <row r="6" spans="2:15" ht="19.899999999999999" customHeight="1" x14ac:dyDescent="0.2">
      <c r="B6" s="7" t="s">
        <v>3</v>
      </c>
      <c r="C6" s="67">
        <f t="shared" ref="C6" si="3">SUM(C8+C9+C10+C11+C12+C13+C14+C15)</f>
        <v>35724766</v>
      </c>
      <c r="D6" s="218">
        <f>SUM(D8+D9+D11+D12+D13+D14+D15+D10)</f>
        <v>38519370.739999995</v>
      </c>
      <c r="E6" s="57">
        <f t="shared" ref="E6:H6" si="4">SUM(E8+E9+E10+E11+E12+E13+E14+E15)</f>
        <v>29803437</v>
      </c>
      <c r="F6" s="57">
        <f t="shared" si="4"/>
        <v>29803437</v>
      </c>
      <c r="G6" s="8">
        <f t="shared" si="4"/>
        <v>34698920</v>
      </c>
      <c r="H6" s="8">
        <f t="shared" si="4"/>
        <v>33414683.950000003</v>
      </c>
      <c r="I6" s="8">
        <f t="shared" ref="I6" si="5">SUM(I8+I9+I10+I11+I12+I13+I14+I15)</f>
        <v>36095705.892500006</v>
      </c>
    </row>
    <row r="7" spans="2:15" ht="16.149999999999999" customHeight="1" x14ac:dyDescent="0.2">
      <c r="B7" s="9" t="s">
        <v>4</v>
      </c>
      <c r="C7" s="68"/>
      <c r="D7" s="219"/>
      <c r="E7" s="58"/>
      <c r="F7" s="58"/>
      <c r="G7" s="10"/>
      <c r="H7" s="10"/>
      <c r="I7" s="10"/>
    </row>
    <row r="8" spans="2:15" ht="16.149999999999999" customHeight="1" x14ac:dyDescent="0.2">
      <c r="B8" s="9" t="s">
        <v>5</v>
      </c>
      <c r="C8" s="68">
        <v>147628</v>
      </c>
      <c r="D8" s="219">
        <v>169958.56</v>
      </c>
      <c r="E8" s="58">
        <v>170000</v>
      </c>
      <c r="F8" s="58">
        <v>170000</v>
      </c>
      <c r="G8" s="10">
        <v>165000</v>
      </c>
      <c r="H8" s="10">
        <v>165000</v>
      </c>
      <c r="I8" s="10">
        <v>165000</v>
      </c>
    </row>
    <row r="9" spans="2:15" ht="16.149999999999999" customHeight="1" x14ac:dyDescent="0.2">
      <c r="B9" s="9" t="s">
        <v>6</v>
      </c>
      <c r="C9" s="68">
        <v>372178</v>
      </c>
      <c r="D9" s="219">
        <v>429266.85</v>
      </c>
      <c r="E9" s="58">
        <v>480000</v>
      </c>
      <c r="F9" s="58">
        <v>480000</v>
      </c>
      <c r="G9" s="10">
        <v>400000</v>
      </c>
      <c r="H9" s="10">
        <v>300000</v>
      </c>
      <c r="I9" s="10">
        <v>240000</v>
      </c>
    </row>
    <row r="10" spans="2:15" ht="16.149999999999999" customHeight="1" x14ac:dyDescent="0.2">
      <c r="B10" s="9" t="s">
        <v>7</v>
      </c>
      <c r="C10" s="68">
        <v>1792</v>
      </c>
      <c r="D10" s="219">
        <v>3600</v>
      </c>
      <c r="E10" s="58">
        <v>3600</v>
      </c>
      <c r="F10" s="58">
        <v>3600</v>
      </c>
      <c r="G10" s="10">
        <v>3600</v>
      </c>
      <c r="H10" s="10">
        <v>3600</v>
      </c>
      <c r="I10" s="10">
        <v>3600</v>
      </c>
    </row>
    <row r="11" spans="2:15" ht="16.149999999999999" customHeight="1" x14ac:dyDescent="0.2">
      <c r="B11" s="9" t="s">
        <v>8</v>
      </c>
      <c r="C11" s="68">
        <v>6406</v>
      </c>
      <c r="D11" s="219">
        <v>8125</v>
      </c>
      <c r="E11" s="58">
        <v>9000</v>
      </c>
      <c r="F11" s="58">
        <v>9000</v>
      </c>
      <c r="G11" s="10">
        <v>9000</v>
      </c>
      <c r="H11" s="10">
        <v>9000</v>
      </c>
      <c r="I11" s="10">
        <v>9000</v>
      </c>
    </row>
    <row r="12" spans="2:15" ht="16.149999999999999" customHeight="1" x14ac:dyDescent="0.2">
      <c r="B12" s="9" t="s">
        <v>9</v>
      </c>
      <c r="C12" s="68">
        <v>25214677</v>
      </c>
      <c r="D12" s="219">
        <v>25623016</v>
      </c>
      <c r="E12" s="58">
        <v>17893837</v>
      </c>
      <c r="F12" s="58">
        <v>17893837</v>
      </c>
      <c r="G12" s="10">
        <v>19733959</v>
      </c>
      <c r="H12" s="10">
        <v>20937354.900000002</v>
      </c>
      <c r="I12" s="10">
        <v>23031090.390000004</v>
      </c>
    </row>
    <row r="13" spans="2:15" ht="16.149999999999999" customHeight="1" x14ac:dyDescent="0.2">
      <c r="B13" s="9" t="s">
        <v>10</v>
      </c>
      <c r="C13" s="68">
        <v>7703779</v>
      </c>
      <c r="D13" s="219">
        <v>10331524</v>
      </c>
      <c r="E13" s="58">
        <v>10387000</v>
      </c>
      <c r="F13" s="58">
        <v>10387000</v>
      </c>
      <c r="G13" s="10">
        <v>10527361</v>
      </c>
      <c r="H13" s="10">
        <v>11053729.050000001</v>
      </c>
      <c r="I13" s="10">
        <v>11606415.502500001</v>
      </c>
    </row>
    <row r="14" spans="2:15" ht="16.149999999999999" customHeight="1" x14ac:dyDescent="0.2">
      <c r="B14" s="9" t="s">
        <v>11</v>
      </c>
      <c r="C14" s="68">
        <v>714935</v>
      </c>
      <c r="D14" s="219">
        <v>898835</v>
      </c>
      <c r="E14" s="58">
        <v>860000</v>
      </c>
      <c r="F14" s="58">
        <v>860000</v>
      </c>
      <c r="G14" s="10">
        <v>860000</v>
      </c>
      <c r="H14" s="10">
        <v>946000.00000000012</v>
      </c>
      <c r="I14" s="10">
        <v>1040600.0000000002</v>
      </c>
    </row>
    <row r="15" spans="2:15" ht="16.149999999999999" customHeight="1" x14ac:dyDescent="0.2">
      <c r="B15" s="11" t="s">
        <v>12</v>
      </c>
      <c r="C15" s="69">
        <v>1563371</v>
      </c>
      <c r="D15" s="219">
        <v>1055045.33</v>
      </c>
      <c r="E15" s="58">
        <v>0</v>
      </c>
      <c r="F15" s="58">
        <v>0</v>
      </c>
      <c r="G15" s="10">
        <v>3000000</v>
      </c>
      <c r="H15" s="10">
        <v>0</v>
      </c>
      <c r="I15" s="10">
        <v>0</v>
      </c>
    </row>
    <row r="16" spans="2:15" ht="19.899999999999999" customHeight="1" x14ac:dyDescent="0.2">
      <c r="B16" s="7" t="s">
        <v>13</v>
      </c>
      <c r="C16" s="67">
        <f t="shared" ref="C16:D16" si="6">SUM(C28+C25+C24+C23+C22+C21+C20+C19+C18+C17)</f>
        <v>8011951</v>
      </c>
      <c r="D16" s="67">
        <f t="shared" si="6"/>
        <v>8190876</v>
      </c>
      <c r="E16" s="57">
        <f>SUM(E28+E25+E24+E23+E22+E21+E20+E19+E18+E17+E27)</f>
        <v>8003006</v>
      </c>
      <c r="F16" s="57">
        <f>SUM(F28+F25+F24+F23+F22+F21+F20+F19+F18+F17+F27)</f>
        <v>8227715</v>
      </c>
      <c r="G16" s="8">
        <f t="shared" ref="G16" si="7">SUM(G28+G25+G24+G23+G22+G21+G20+G19+G18+G17+G27)</f>
        <v>7532196</v>
      </c>
      <c r="H16" s="8">
        <f t="shared" ref="H16" si="8">SUM(H28+H25+H24+H23+H22+H21+H20+H19+H18+H17+H27)</f>
        <v>7639496</v>
      </c>
      <c r="I16" s="8">
        <f>SUM(I28+I25+I24+I23+I22+I21+I20+I19+I18+I17+I27)</f>
        <v>8016996</v>
      </c>
    </row>
    <row r="17" spans="2:14" ht="16.5" customHeight="1" x14ac:dyDescent="0.2">
      <c r="B17" s="12" t="s">
        <v>14</v>
      </c>
      <c r="C17" s="68">
        <v>178606</v>
      </c>
      <c r="D17" s="219">
        <v>192789</v>
      </c>
      <c r="E17" s="58">
        <v>216000</v>
      </c>
      <c r="F17" s="58">
        <v>216000</v>
      </c>
      <c r="G17" s="10">
        <v>222000</v>
      </c>
      <c r="H17" s="10">
        <v>227000</v>
      </c>
      <c r="I17" s="10">
        <v>232000</v>
      </c>
    </row>
    <row r="18" spans="2:14" ht="16.5" customHeight="1" x14ac:dyDescent="0.2">
      <c r="B18" s="66" t="s">
        <v>15</v>
      </c>
      <c r="C18" s="68">
        <v>2565557</v>
      </c>
      <c r="D18" s="219">
        <v>1452137</v>
      </c>
      <c r="E18" s="58">
        <v>1786899</v>
      </c>
      <c r="F18" s="58">
        <v>1786899</v>
      </c>
      <c r="G18" s="10">
        <v>1786899</v>
      </c>
      <c r="H18" s="10">
        <v>1786899</v>
      </c>
      <c r="I18" s="10">
        <v>1786899</v>
      </c>
    </row>
    <row r="19" spans="2:14" ht="16.5" customHeight="1" x14ac:dyDescent="0.2">
      <c r="B19" s="12" t="s">
        <v>16</v>
      </c>
      <c r="C19" s="68">
        <v>277512</v>
      </c>
      <c r="D19" s="219">
        <v>297109</v>
      </c>
      <c r="E19" s="58">
        <v>289000</v>
      </c>
      <c r="F19" s="58">
        <v>289000</v>
      </c>
      <c r="G19" s="10">
        <v>296000</v>
      </c>
      <c r="H19" s="10">
        <v>303000</v>
      </c>
      <c r="I19" s="10">
        <v>311000</v>
      </c>
    </row>
    <row r="20" spans="2:14" ht="16.5" customHeight="1" x14ac:dyDescent="0.2">
      <c r="B20" s="12" t="s">
        <v>17</v>
      </c>
      <c r="C20" s="68">
        <v>297404</v>
      </c>
      <c r="D20" s="219">
        <v>358179</v>
      </c>
      <c r="E20" s="58">
        <v>400000</v>
      </c>
      <c r="F20" s="58">
        <v>400000</v>
      </c>
      <c r="G20" s="10">
        <v>300000</v>
      </c>
      <c r="H20" s="10">
        <v>300000</v>
      </c>
      <c r="I20" s="10">
        <v>300000</v>
      </c>
    </row>
    <row r="21" spans="2:14" ht="16.5" customHeight="1" x14ac:dyDescent="0.2">
      <c r="B21" s="66" t="s">
        <v>209</v>
      </c>
      <c r="C21" s="68">
        <v>779018</v>
      </c>
      <c r="D21" s="219">
        <v>900288</v>
      </c>
      <c r="E21" s="58">
        <v>873352</v>
      </c>
      <c r="F21" s="58">
        <v>873352</v>
      </c>
      <c r="G21" s="10">
        <v>884744</v>
      </c>
      <c r="H21" s="10">
        <v>910044</v>
      </c>
      <c r="I21" s="10">
        <v>949044</v>
      </c>
    </row>
    <row r="22" spans="2:14" ht="16.5" customHeight="1" x14ac:dyDescent="0.2">
      <c r="B22" s="12" t="s">
        <v>208</v>
      </c>
      <c r="C22" s="68">
        <v>108896</v>
      </c>
      <c r="D22" s="219">
        <v>139881</v>
      </c>
      <c r="E22" s="58">
        <v>130670</v>
      </c>
      <c r="F22" s="58">
        <v>130670</v>
      </c>
      <c r="G22" s="10">
        <v>146600</v>
      </c>
      <c r="H22" s="10">
        <v>146600</v>
      </c>
      <c r="I22" s="10">
        <v>146600</v>
      </c>
    </row>
    <row r="23" spans="2:14" ht="16.5" customHeight="1" x14ac:dyDescent="0.2">
      <c r="B23" s="12" t="s">
        <v>18</v>
      </c>
      <c r="C23" s="68">
        <v>143865</v>
      </c>
      <c r="D23" s="219">
        <v>504837</v>
      </c>
      <c r="E23" s="58">
        <v>250000</v>
      </c>
      <c r="F23" s="58">
        <v>250000</v>
      </c>
      <c r="G23" s="10">
        <v>100000</v>
      </c>
      <c r="H23" s="10">
        <v>100000</v>
      </c>
      <c r="I23" s="10">
        <v>100000</v>
      </c>
    </row>
    <row r="24" spans="2:14" ht="16.5" customHeight="1" x14ac:dyDescent="0.2">
      <c r="B24" s="12" t="s">
        <v>19</v>
      </c>
      <c r="C24" s="68">
        <v>742389</v>
      </c>
      <c r="D24" s="219">
        <v>1213829</v>
      </c>
      <c r="E24" s="58">
        <v>877893</v>
      </c>
      <c r="F24" s="58">
        <v>1102602</v>
      </c>
      <c r="G24" s="10">
        <v>930400</v>
      </c>
      <c r="H24" s="10">
        <v>1000400</v>
      </c>
      <c r="I24" s="10">
        <v>1325900</v>
      </c>
    </row>
    <row r="25" spans="2:14" ht="16.5" customHeight="1" x14ac:dyDescent="0.2">
      <c r="B25" s="12" t="s">
        <v>20</v>
      </c>
      <c r="C25" s="68">
        <v>2622935</v>
      </c>
      <c r="D25" s="219">
        <v>2640069</v>
      </c>
      <c r="E25" s="58">
        <v>2733182</v>
      </c>
      <c r="F25" s="58">
        <v>2733182</v>
      </c>
      <c r="G25" s="10">
        <v>2414409</v>
      </c>
      <c r="H25" s="10">
        <v>2414409</v>
      </c>
      <c r="I25" s="10">
        <v>2414409</v>
      </c>
    </row>
    <row r="26" spans="2:14" ht="16.5" customHeight="1" x14ac:dyDescent="0.2">
      <c r="B26" s="9" t="s">
        <v>21</v>
      </c>
      <c r="C26" s="68">
        <v>948396</v>
      </c>
      <c r="D26" s="219">
        <v>808521</v>
      </c>
      <c r="E26" s="58">
        <v>997082</v>
      </c>
      <c r="F26" s="58">
        <v>997082</v>
      </c>
      <c r="G26" s="10">
        <v>951216</v>
      </c>
      <c r="H26" s="10">
        <v>951216</v>
      </c>
      <c r="I26" s="10">
        <v>951216</v>
      </c>
    </row>
    <row r="27" spans="2:14" ht="16.5" customHeight="1" x14ac:dyDescent="0.2">
      <c r="B27" s="9" t="s">
        <v>230</v>
      </c>
      <c r="C27" s="68">
        <v>0</v>
      </c>
      <c r="D27" s="219">
        <v>0</v>
      </c>
      <c r="E27" s="58">
        <v>46010</v>
      </c>
      <c r="F27" s="58">
        <v>46010</v>
      </c>
      <c r="G27" s="10">
        <v>51144</v>
      </c>
      <c r="H27" s="10">
        <v>51144</v>
      </c>
      <c r="I27" s="10">
        <v>51144</v>
      </c>
    </row>
    <row r="28" spans="2:14" ht="16.5" customHeight="1" x14ac:dyDescent="0.2">
      <c r="B28" s="9" t="s">
        <v>22</v>
      </c>
      <c r="C28" s="68">
        <v>295769</v>
      </c>
      <c r="D28" s="219">
        <v>491758</v>
      </c>
      <c r="E28" s="58">
        <v>400000</v>
      </c>
      <c r="F28" s="58">
        <v>400000</v>
      </c>
      <c r="G28" s="10">
        <v>400000</v>
      </c>
      <c r="H28" s="10">
        <v>400000</v>
      </c>
      <c r="I28" s="10">
        <v>400000</v>
      </c>
    </row>
    <row r="29" spans="2:14" ht="19.899999999999999" customHeight="1" x14ac:dyDescent="0.2">
      <c r="B29" s="13" t="s">
        <v>23</v>
      </c>
      <c r="C29" s="67">
        <f t="shared" ref="C29" si="9">SUM(C30+C48+C49+C50)</f>
        <v>29764376</v>
      </c>
      <c r="D29" s="220">
        <f>SUM(D30+D48+D49)</f>
        <v>28930684</v>
      </c>
      <c r="E29" s="59">
        <f t="shared" ref="E29:H29" si="10">SUM(E30+E48+E49+E50)</f>
        <v>31218144</v>
      </c>
      <c r="F29" s="59">
        <f t="shared" si="10"/>
        <v>36464016</v>
      </c>
      <c r="G29" s="14">
        <f t="shared" ref="G29" si="11">SUM(G30+G48+G49+G50)</f>
        <v>35936454</v>
      </c>
      <c r="H29" s="14">
        <f t="shared" si="10"/>
        <v>34752482</v>
      </c>
      <c r="I29" s="14">
        <f t="shared" ref="I29" si="12">SUM(I30+I48+I49+I50)</f>
        <v>34752482</v>
      </c>
    </row>
    <row r="30" spans="2:14" ht="16.5" customHeight="1" x14ac:dyDescent="0.2">
      <c r="B30" s="12" t="s">
        <v>24</v>
      </c>
      <c r="C30" s="68">
        <f t="shared" ref="C30" si="13">SUM(C31+C32+C33+C40+C41+C42+C43+C44+C45+C46+C47)</f>
        <v>20444986</v>
      </c>
      <c r="D30" s="219">
        <f>SUM(D31+D32+D33+D34+D40+D41+D42+D43+D44+D45+D46+D47)</f>
        <v>24714824</v>
      </c>
      <c r="E30" s="58">
        <f t="shared" ref="E30:H30" si="14">SUM(E31+E32+E33+E40+E41+E42+E43+E44+E45+E46+E47)</f>
        <v>31218144</v>
      </c>
      <c r="F30" s="58">
        <f t="shared" si="14"/>
        <v>36455566</v>
      </c>
      <c r="G30" s="10">
        <f t="shared" si="14"/>
        <v>35736454</v>
      </c>
      <c r="H30" s="10">
        <f t="shared" si="14"/>
        <v>34752482</v>
      </c>
      <c r="I30" s="10">
        <f t="shared" ref="I30" si="15">SUM(I31+I32+I33+I40+I41+I42+I43+I44+I45+I46+I47)</f>
        <v>34752482</v>
      </c>
    </row>
    <row r="31" spans="2:14" ht="16.5" customHeight="1" x14ac:dyDescent="0.2">
      <c r="B31" s="12" t="s">
        <v>219</v>
      </c>
      <c r="C31" s="68">
        <v>18058846</v>
      </c>
      <c r="D31" s="219">
        <v>21438602</v>
      </c>
      <c r="E31" s="58">
        <v>28200673</v>
      </c>
      <c r="F31" s="58">
        <v>33438095</v>
      </c>
      <c r="G31" s="10">
        <v>33717983</v>
      </c>
      <c r="H31" s="10">
        <v>33717983</v>
      </c>
      <c r="I31" s="10">
        <v>33717983</v>
      </c>
      <c r="J31" s="3"/>
      <c r="K31" s="3"/>
      <c r="L31" s="3"/>
      <c r="N31" s="3"/>
    </row>
    <row r="32" spans="2:14" ht="16.5" customHeight="1" x14ac:dyDescent="0.2">
      <c r="B32" s="9" t="s">
        <v>220</v>
      </c>
      <c r="C32" s="68">
        <v>371839</v>
      </c>
      <c r="D32" s="219">
        <v>428820</v>
      </c>
      <c r="E32" s="58">
        <v>428820</v>
      </c>
      <c r="F32" s="58">
        <v>428820</v>
      </c>
      <c r="G32" s="10">
        <v>428820</v>
      </c>
      <c r="H32" s="10">
        <v>428820</v>
      </c>
      <c r="I32" s="10">
        <v>428820</v>
      </c>
    </row>
    <row r="33" spans="2:13" ht="16.5" customHeight="1" x14ac:dyDescent="0.2">
      <c r="B33" s="99" t="s">
        <v>221</v>
      </c>
      <c r="C33" s="100">
        <v>60778</v>
      </c>
      <c r="D33" s="77">
        <v>75600</v>
      </c>
      <c r="E33" s="65">
        <v>75600</v>
      </c>
      <c r="F33" s="65">
        <v>75600</v>
      </c>
      <c r="G33" s="27">
        <v>75600</v>
      </c>
      <c r="H33" s="27">
        <v>75600</v>
      </c>
      <c r="I33" s="27">
        <v>75600</v>
      </c>
    </row>
    <row r="34" spans="2:13" ht="16.5" customHeight="1" thickBot="1" x14ac:dyDescent="0.25">
      <c r="B34" s="101"/>
      <c r="C34" s="71"/>
      <c r="D34" s="221">
        <v>2258352</v>
      </c>
      <c r="E34" s="60"/>
      <c r="F34" s="60"/>
      <c r="G34" s="15"/>
      <c r="H34" s="15"/>
      <c r="I34" s="15"/>
    </row>
    <row r="35" spans="2:13" ht="14.25" customHeight="1" x14ac:dyDescent="0.2">
      <c r="B35" s="16"/>
      <c r="C35" s="16"/>
      <c r="D35" s="16"/>
      <c r="E35" s="98"/>
      <c r="F35" s="98"/>
      <c r="G35" s="98"/>
      <c r="H35" s="98"/>
      <c r="I35" s="98"/>
    </row>
    <row r="36" spans="2:13" ht="22.15" customHeight="1" x14ac:dyDescent="0.2">
      <c r="B36" s="595" t="s">
        <v>247</v>
      </c>
      <c r="C36" s="595"/>
      <c r="D36" s="595"/>
      <c r="E36" s="595"/>
      <c r="F36" s="595"/>
      <c r="G36" s="595"/>
      <c r="H36" s="595"/>
      <c r="I36" s="3"/>
    </row>
    <row r="37" spans="2:13" ht="22.15" customHeight="1" x14ac:dyDescent="0.2">
      <c r="B37" s="596" t="s">
        <v>248</v>
      </c>
      <c r="C37" s="596"/>
      <c r="D37" s="596"/>
      <c r="E37" s="596"/>
      <c r="F37" s="596"/>
      <c r="G37" s="596"/>
      <c r="H37" s="596"/>
      <c r="I37" s="3"/>
    </row>
    <row r="38" spans="2:13" ht="30.75" customHeight="1" thickBot="1" x14ac:dyDescent="0.25">
      <c r="B38" s="17"/>
      <c r="C38" s="55"/>
      <c r="D38" s="55"/>
      <c r="E38" s="2"/>
      <c r="F38" s="2"/>
      <c r="G38" s="2"/>
      <c r="H38" s="2"/>
      <c r="I38" s="2" t="s">
        <v>25</v>
      </c>
    </row>
    <row r="39" spans="2:13" ht="44.85" customHeight="1" thickBot="1" x14ac:dyDescent="0.25">
      <c r="B39" s="4" t="s">
        <v>1</v>
      </c>
      <c r="C39" s="56" t="s">
        <v>206</v>
      </c>
      <c r="D39" s="56" t="s">
        <v>242</v>
      </c>
      <c r="E39" s="30" t="s">
        <v>243</v>
      </c>
      <c r="F39" s="30" t="s">
        <v>244</v>
      </c>
      <c r="G39" s="30" t="s">
        <v>245</v>
      </c>
      <c r="H39" s="30" t="s">
        <v>207</v>
      </c>
      <c r="I39" s="30" t="s">
        <v>246</v>
      </c>
    </row>
    <row r="40" spans="2:13" ht="15.95" customHeight="1" x14ac:dyDescent="0.2">
      <c r="B40" s="18" t="s">
        <v>229</v>
      </c>
      <c r="C40" s="73">
        <v>1465132</v>
      </c>
      <c r="D40" s="73">
        <v>4260</v>
      </c>
      <c r="E40" s="61">
        <v>2005000</v>
      </c>
      <c r="F40" s="61">
        <v>2005000</v>
      </c>
      <c r="G40" s="19">
        <v>1006000</v>
      </c>
      <c r="H40" s="19">
        <v>6000</v>
      </c>
      <c r="I40" s="19">
        <v>6000</v>
      </c>
      <c r="M40" s="196"/>
    </row>
    <row r="41" spans="2:13" ht="15.95" customHeight="1" x14ac:dyDescent="0.2">
      <c r="B41" s="18" t="s">
        <v>222</v>
      </c>
      <c r="C41" s="73">
        <v>171959</v>
      </c>
      <c r="D41" s="73">
        <v>184653</v>
      </c>
      <c r="E41" s="62">
        <v>184653</v>
      </c>
      <c r="F41" s="62">
        <v>184653</v>
      </c>
      <c r="G41" s="20">
        <v>184653</v>
      </c>
      <c r="H41" s="20">
        <v>184872</v>
      </c>
      <c r="I41" s="20">
        <v>184872</v>
      </c>
      <c r="J41" s="3"/>
      <c r="M41" s="196"/>
    </row>
    <row r="42" spans="2:13" ht="15.95" customHeight="1" x14ac:dyDescent="0.2">
      <c r="B42" s="9" t="s">
        <v>223</v>
      </c>
      <c r="C42" s="68">
        <v>4898</v>
      </c>
      <c r="D42" s="68">
        <v>4891</v>
      </c>
      <c r="E42" s="62">
        <v>4898</v>
      </c>
      <c r="F42" s="62">
        <v>4898</v>
      </c>
      <c r="G42" s="20">
        <v>4898</v>
      </c>
      <c r="H42" s="20">
        <v>4898</v>
      </c>
      <c r="I42" s="20">
        <v>4898</v>
      </c>
      <c r="M42" s="196"/>
    </row>
    <row r="43" spans="2:13" ht="15.95" customHeight="1" x14ac:dyDescent="0.2">
      <c r="B43" s="9" t="s">
        <v>224</v>
      </c>
      <c r="C43" s="68">
        <v>176845</v>
      </c>
      <c r="D43" s="68">
        <v>180397</v>
      </c>
      <c r="E43" s="62">
        <v>180397</v>
      </c>
      <c r="F43" s="62">
        <v>180397</v>
      </c>
      <c r="G43" s="20">
        <v>144709</v>
      </c>
      <c r="H43" s="20">
        <v>144709</v>
      </c>
      <c r="I43" s="20">
        <v>144709</v>
      </c>
      <c r="J43" s="3"/>
      <c r="K43" s="3"/>
      <c r="M43" s="196"/>
    </row>
    <row r="44" spans="2:13" ht="15.95" customHeight="1" x14ac:dyDescent="0.2">
      <c r="B44" s="9" t="s">
        <v>225</v>
      </c>
      <c r="C44" s="68">
        <v>26846</v>
      </c>
      <c r="D44" s="68">
        <v>26182</v>
      </c>
      <c r="E44" s="62">
        <v>26183</v>
      </c>
      <c r="F44" s="62">
        <v>26183</v>
      </c>
      <c r="G44" s="20">
        <v>39256</v>
      </c>
      <c r="H44" s="20">
        <v>48604</v>
      </c>
      <c r="I44" s="20">
        <v>48604</v>
      </c>
      <c r="J44" s="3"/>
      <c r="M44" s="196"/>
    </row>
    <row r="45" spans="2:13" ht="15.95" customHeight="1" x14ac:dyDescent="0.2">
      <c r="B45" s="9" t="s">
        <v>226</v>
      </c>
      <c r="C45" s="68">
        <v>61239</v>
      </c>
      <c r="D45" s="68">
        <v>65605</v>
      </c>
      <c r="E45" s="62">
        <v>65148</v>
      </c>
      <c r="F45" s="62">
        <v>65148</v>
      </c>
      <c r="G45" s="20">
        <v>87763</v>
      </c>
      <c r="H45" s="20">
        <v>92633</v>
      </c>
      <c r="I45" s="20">
        <v>92633</v>
      </c>
      <c r="M45" s="196"/>
    </row>
    <row r="46" spans="2:13" ht="15.95" customHeight="1" x14ac:dyDescent="0.2">
      <c r="B46" s="9" t="s">
        <v>227</v>
      </c>
      <c r="C46" s="68">
        <v>37508</v>
      </c>
      <c r="D46" s="68">
        <v>37528</v>
      </c>
      <c r="E46" s="62">
        <v>37675</v>
      </c>
      <c r="F46" s="62">
        <v>37675</v>
      </c>
      <c r="G46" s="20">
        <v>37675</v>
      </c>
      <c r="H46" s="20">
        <v>37675</v>
      </c>
      <c r="I46" s="20">
        <v>37675</v>
      </c>
      <c r="M46" s="196"/>
    </row>
    <row r="47" spans="2:13" ht="15.95" customHeight="1" x14ac:dyDescent="0.2">
      <c r="B47" s="9" t="s">
        <v>228</v>
      </c>
      <c r="C47" s="68">
        <v>9096</v>
      </c>
      <c r="D47" s="68">
        <v>9934</v>
      </c>
      <c r="E47" s="62">
        <v>9097</v>
      </c>
      <c r="F47" s="62">
        <v>9097</v>
      </c>
      <c r="G47" s="20">
        <v>9097</v>
      </c>
      <c r="H47" s="20">
        <v>10688</v>
      </c>
      <c r="I47" s="20">
        <v>10688</v>
      </c>
      <c r="M47" s="196"/>
    </row>
    <row r="48" spans="2:13" ht="15.95" customHeight="1" x14ac:dyDescent="0.2">
      <c r="B48" s="9" t="s">
        <v>26</v>
      </c>
      <c r="C48" s="68">
        <v>4200</v>
      </c>
      <c r="D48" s="68">
        <v>25100</v>
      </c>
      <c r="E48" s="58">
        <v>0</v>
      </c>
      <c r="F48" s="58">
        <v>1850</v>
      </c>
      <c r="G48" s="10">
        <v>0</v>
      </c>
      <c r="H48" s="10">
        <v>0</v>
      </c>
      <c r="I48" s="10">
        <v>0</v>
      </c>
      <c r="M48" s="196"/>
    </row>
    <row r="49" spans="2:15" ht="15.95" customHeight="1" x14ac:dyDescent="0.2">
      <c r="B49" s="21" t="s">
        <v>27</v>
      </c>
      <c r="C49" s="74">
        <v>9315190</v>
      </c>
      <c r="D49" s="74">
        <v>4190760</v>
      </c>
      <c r="E49" s="58">
        <v>0</v>
      </c>
      <c r="F49" s="58">
        <v>6600</v>
      </c>
      <c r="G49" s="10">
        <v>200000</v>
      </c>
      <c r="H49" s="10">
        <v>0</v>
      </c>
      <c r="I49" s="10">
        <v>0</v>
      </c>
      <c r="M49" s="196"/>
    </row>
    <row r="50" spans="2:15" ht="15.95" customHeight="1" x14ac:dyDescent="0.2">
      <c r="B50" s="21"/>
      <c r="C50" s="74"/>
      <c r="D50" s="74"/>
      <c r="E50" s="63"/>
      <c r="F50" s="63"/>
      <c r="G50" s="22"/>
      <c r="H50" s="22"/>
      <c r="I50" s="22"/>
      <c r="M50" s="196"/>
    </row>
    <row r="51" spans="2:15" s="24" customFormat="1" ht="16.5" customHeight="1" x14ac:dyDescent="0.25">
      <c r="B51" s="7" t="s">
        <v>28</v>
      </c>
      <c r="C51" s="67">
        <f t="shared" ref="C51" si="16">C52+C54</f>
        <v>4152274</v>
      </c>
      <c r="D51" s="67">
        <v>3542630.59</v>
      </c>
      <c r="E51" s="64">
        <f t="shared" ref="E51:H51" si="17">E52+E54</f>
        <v>2833911</v>
      </c>
      <c r="F51" s="64">
        <f t="shared" si="17"/>
        <v>2967338</v>
      </c>
      <c r="G51" s="23">
        <f t="shared" si="17"/>
        <v>2996818</v>
      </c>
      <c r="H51" s="23">
        <f t="shared" si="17"/>
        <v>2996818</v>
      </c>
      <c r="I51" s="23">
        <f t="shared" ref="I51" si="18">I52+I54</f>
        <v>2996818</v>
      </c>
      <c r="M51" s="197"/>
    </row>
    <row r="52" spans="2:15" ht="16.5" customHeight="1" x14ac:dyDescent="0.2">
      <c r="B52" s="9" t="s">
        <v>29</v>
      </c>
      <c r="C52" s="68">
        <v>2985705</v>
      </c>
      <c r="D52" s="68">
        <v>2184036.59</v>
      </c>
      <c r="E52" s="58">
        <v>1839867</v>
      </c>
      <c r="F52" s="58">
        <v>1842207</v>
      </c>
      <c r="G52" s="10">
        <v>1934371</v>
      </c>
      <c r="H52" s="10">
        <v>1934371</v>
      </c>
      <c r="I52" s="10">
        <v>1934371</v>
      </c>
      <c r="M52" s="196"/>
    </row>
    <row r="53" spans="2:15" ht="16.5" customHeight="1" x14ac:dyDescent="0.2">
      <c r="B53" s="9" t="s">
        <v>21</v>
      </c>
      <c r="C53" s="68">
        <v>843510</v>
      </c>
      <c r="D53" s="68">
        <v>362399.59</v>
      </c>
      <c r="E53" s="62">
        <v>239367</v>
      </c>
      <c r="F53" s="62">
        <v>239367</v>
      </c>
      <c r="G53" s="20">
        <v>291546</v>
      </c>
      <c r="H53" s="20">
        <v>291546</v>
      </c>
      <c r="I53" s="20">
        <v>291546</v>
      </c>
      <c r="J53" s="280"/>
      <c r="K53" s="280"/>
      <c r="L53" s="280"/>
      <c r="M53" s="196"/>
    </row>
    <row r="54" spans="2:15" ht="16.5" customHeight="1" x14ac:dyDescent="0.2">
      <c r="B54" s="9" t="s">
        <v>30</v>
      </c>
      <c r="C54" s="68">
        <v>1166569</v>
      </c>
      <c r="D54" s="68">
        <v>1358594</v>
      </c>
      <c r="E54" s="58">
        <v>994044</v>
      </c>
      <c r="F54" s="58">
        <v>1125131</v>
      </c>
      <c r="G54" s="10">
        <v>1062447</v>
      </c>
      <c r="H54" s="10">
        <v>1062447</v>
      </c>
      <c r="I54" s="10">
        <v>1062447</v>
      </c>
      <c r="J54" s="3"/>
      <c r="K54" s="3"/>
      <c r="L54" s="3"/>
      <c r="M54" s="196"/>
    </row>
    <row r="55" spans="2:15" ht="21" customHeight="1" x14ac:dyDescent="0.2">
      <c r="B55" s="25" t="s">
        <v>31</v>
      </c>
      <c r="C55" s="78">
        <f>SUM(C56:C61)</f>
        <v>1378810</v>
      </c>
      <c r="D55" s="78">
        <f>SUM(D56:D61)</f>
        <v>540161</v>
      </c>
      <c r="E55" s="186">
        <f t="shared" ref="E55:I55" si="19">SUM(E56:E61)</f>
        <v>8253459</v>
      </c>
      <c r="F55" s="186">
        <f t="shared" si="19"/>
        <v>4259609</v>
      </c>
      <c r="G55" s="186">
        <f t="shared" si="19"/>
        <v>20897414</v>
      </c>
      <c r="H55" s="186">
        <f t="shared" si="19"/>
        <v>101000</v>
      </c>
      <c r="I55" s="186">
        <f t="shared" si="19"/>
        <v>100000</v>
      </c>
      <c r="J55" s="3"/>
      <c r="K55" s="3"/>
      <c r="L55" s="3"/>
      <c r="M55" s="196"/>
    </row>
    <row r="56" spans="2:15" ht="16.5" customHeight="1" x14ac:dyDescent="0.2">
      <c r="B56" s="12" t="s">
        <v>32</v>
      </c>
      <c r="C56" s="70"/>
      <c r="D56" s="70"/>
      <c r="E56" s="58"/>
      <c r="F56" s="58"/>
      <c r="G56" s="10"/>
      <c r="H56" s="10"/>
      <c r="I56" s="10"/>
      <c r="M56" s="196"/>
    </row>
    <row r="57" spans="2:15" ht="16.5" customHeight="1" x14ac:dyDescent="0.2">
      <c r="B57" s="12" t="s">
        <v>33</v>
      </c>
      <c r="C57" s="70">
        <v>34123</v>
      </c>
      <c r="D57" s="70">
        <v>4394</v>
      </c>
      <c r="E57" s="58">
        <v>1000</v>
      </c>
      <c r="F57" s="58">
        <v>1000</v>
      </c>
      <c r="G57" s="10">
        <v>1000</v>
      </c>
      <c r="H57" s="10">
        <v>1000</v>
      </c>
      <c r="I57" s="10">
        <v>0</v>
      </c>
      <c r="M57" s="196"/>
    </row>
    <row r="58" spans="2:15" ht="16.5" customHeight="1" x14ac:dyDescent="0.2">
      <c r="B58" s="12" t="s">
        <v>34</v>
      </c>
      <c r="C58" s="70">
        <v>227563</v>
      </c>
      <c r="D58" s="70">
        <v>165520</v>
      </c>
      <c r="E58" s="58">
        <v>100000</v>
      </c>
      <c r="F58" s="58">
        <v>100000</v>
      </c>
      <c r="G58" s="10">
        <v>100000</v>
      </c>
      <c r="H58" s="10">
        <v>100000</v>
      </c>
      <c r="I58" s="10">
        <v>100000</v>
      </c>
      <c r="M58" s="196"/>
    </row>
    <row r="59" spans="2:15" ht="16.5" customHeight="1" x14ac:dyDescent="0.2">
      <c r="B59" s="12" t="s">
        <v>217</v>
      </c>
      <c r="C59" s="70">
        <v>1083124</v>
      </c>
      <c r="D59" s="70">
        <v>370247</v>
      </c>
      <c r="E59" s="58">
        <v>4152459</v>
      </c>
      <c r="F59" s="58">
        <v>4152459</v>
      </c>
      <c r="G59" s="10">
        <v>694221</v>
      </c>
      <c r="H59" s="10">
        <v>0</v>
      </c>
      <c r="I59" s="10">
        <v>0</v>
      </c>
      <c r="N59" s="185"/>
      <c r="O59" s="185"/>
    </row>
    <row r="60" spans="2:15" ht="16.5" customHeight="1" x14ac:dyDescent="0.2">
      <c r="B60" s="12" t="s">
        <v>218</v>
      </c>
      <c r="C60" s="70">
        <v>0</v>
      </c>
      <c r="D60" s="70">
        <v>0</v>
      </c>
      <c r="E60" s="58">
        <v>4000000</v>
      </c>
      <c r="F60" s="58">
        <v>0</v>
      </c>
      <c r="G60" s="10">
        <v>20102193</v>
      </c>
      <c r="H60" s="10">
        <v>0</v>
      </c>
      <c r="I60" s="10">
        <v>0</v>
      </c>
      <c r="J60" s="279"/>
      <c r="M60" s="196"/>
    </row>
    <row r="61" spans="2:15" ht="16.5" customHeight="1" x14ac:dyDescent="0.2">
      <c r="B61" s="12" t="s">
        <v>28</v>
      </c>
      <c r="C61" s="70">
        <v>34000</v>
      </c>
      <c r="D61" s="70">
        <v>0</v>
      </c>
      <c r="E61" s="58">
        <v>0</v>
      </c>
      <c r="F61" s="58">
        <v>6150</v>
      </c>
      <c r="G61" s="10">
        <v>0</v>
      </c>
      <c r="H61" s="10">
        <v>0</v>
      </c>
      <c r="I61" s="10">
        <v>0</v>
      </c>
      <c r="M61" s="196"/>
    </row>
    <row r="62" spans="2:15" ht="21" customHeight="1" x14ac:dyDescent="0.2">
      <c r="B62" s="25" t="s">
        <v>35</v>
      </c>
      <c r="C62" s="78">
        <f>SUM(C63:C72)</f>
        <v>6561833</v>
      </c>
      <c r="D62" s="78">
        <f>SUM(D63:D72)</f>
        <v>12190537</v>
      </c>
      <c r="E62" s="186">
        <f>SUM(E63:E72)</f>
        <v>6039426</v>
      </c>
      <c r="F62" s="186">
        <f>SUM(F63:F72)</f>
        <v>14118993</v>
      </c>
      <c r="G62" s="186">
        <f t="shared" ref="G62" si="20">SUM(G63:G72)</f>
        <v>29554483</v>
      </c>
      <c r="H62" s="186">
        <f t="shared" ref="H62:I62" si="21">SUM(H63:H72)</f>
        <v>1058000</v>
      </c>
      <c r="I62" s="186">
        <f t="shared" si="21"/>
        <v>0</v>
      </c>
      <c r="M62" s="196"/>
    </row>
    <row r="63" spans="2:15" ht="15.95" customHeight="1" x14ac:dyDescent="0.2">
      <c r="B63" s="12" t="s">
        <v>36</v>
      </c>
      <c r="C63" s="70"/>
      <c r="D63" s="70"/>
      <c r="E63" s="58"/>
      <c r="F63" s="58"/>
      <c r="G63" s="10"/>
      <c r="H63" s="10"/>
      <c r="I63" s="10"/>
      <c r="M63" s="196"/>
    </row>
    <row r="64" spans="2:15" ht="15.95" customHeight="1" x14ac:dyDescent="0.2">
      <c r="B64" s="12" t="s">
        <v>37</v>
      </c>
      <c r="C64" s="70">
        <v>0</v>
      </c>
      <c r="D64" s="70">
        <v>0</v>
      </c>
      <c r="E64" s="58">
        <v>4689</v>
      </c>
      <c r="F64" s="58">
        <v>4689</v>
      </c>
      <c r="G64" s="10">
        <v>0</v>
      </c>
      <c r="H64" s="10">
        <v>0</v>
      </c>
      <c r="I64" s="10">
        <v>0</v>
      </c>
      <c r="M64" s="196"/>
    </row>
    <row r="65" spans="2:13" ht="15.95" customHeight="1" x14ac:dyDescent="0.2">
      <c r="B65" s="12" t="s">
        <v>38</v>
      </c>
      <c r="C65" s="70">
        <v>0</v>
      </c>
      <c r="D65" s="70">
        <v>0</v>
      </c>
      <c r="E65" s="58">
        <v>4743</v>
      </c>
      <c r="F65" s="58">
        <v>4743</v>
      </c>
      <c r="G65" s="10">
        <v>0</v>
      </c>
      <c r="H65" s="10">
        <v>0</v>
      </c>
      <c r="I65" s="10">
        <v>0</v>
      </c>
      <c r="M65" s="196"/>
    </row>
    <row r="66" spans="2:13" ht="15.95" customHeight="1" x14ac:dyDescent="0.2">
      <c r="B66" s="12" t="s">
        <v>39</v>
      </c>
      <c r="C66" s="70">
        <v>3353297</v>
      </c>
      <c r="D66" s="70">
        <v>8123277</v>
      </c>
      <c r="E66" s="58">
        <v>2530438</v>
      </c>
      <c r="F66" s="58">
        <v>9007667</v>
      </c>
      <c r="G66" s="10">
        <v>2572290</v>
      </c>
      <c r="H66" s="10">
        <v>1058000</v>
      </c>
      <c r="I66" s="10">
        <v>0</v>
      </c>
      <c r="M66" s="196"/>
    </row>
    <row r="67" spans="2:13" ht="15.95" customHeight="1" x14ac:dyDescent="0.2">
      <c r="B67" s="95" t="s">
        <v>216</v>
      </c>
      <c r="C67" s="96">
        <v>0</v>
      </c>
      <c r="D67" s="96">
        <v>0</v>
      </c>
      <c r="E67" s="58">
        <v>80336</v>
      </c>
      <c r="F67" s="58">
        <v>80336</v>
      </c>
      <c r="G67" s="10"/>
      <c r="H67" s="10">
        <v>0</v>
      </c>
      <c r="I67" s="10">
        <v>0</v>
      </c>
      <c r="M67" s="196"/>
    </row>
    <row r="68" spans="2:13" ht="15.95" customHeight="1" x14ac:dyDescent="0.2">
      <c r="B68" s="95" t="s">
        <v>274</v>
      </c>
      <c r="C68" s="96">
        <v>0</v>
      </c>
      <c r="D68" s="96">
        <v>0</v>
      </c>
      <c r="E68" s="58">
        <v>0</v>
      </c>
      <c r="F68" s="58">
        <v>0</v>
      </c>
      <c r="G68" s="10">
        <v>5318921</v>
      </c>
      <c r="H68" s="10">
        <v>0</v>
      </c>
      <c r="I68" s="10"/>
      <c r="M68" s="196"/>
    </row>
    <row r="69" spans="2:13" ht="15.95" customHeight="1" x14ac:dyDescent="0.2">
      <c r="B69" s="26" t="s">
        <v>40</v>
      </c>
      <c r="C69" s="75">
        <v>2933950</v>
      </c>
      <c r="D69" s="75">
        <v>3035339</v>
      </c>
      <c r="E69" s="58">
        <v>0</v>
      </c>
      <c r="F69" s="58">
        <v>544329</v>
      </c>
      <c r="G69" s="10">
        <v>0</v>
      </c>
      <c r="H69" s="10">
        <v>0</v>
      </c>
      <c r="I69" s="10">
        <v>0</v>
      </c>
      <c r="M69" s="196"/>
    </row>
    <row r="70" spans="2:13" ht="15.95" customHeight="1" x14ac:dyDescent="0.2">
      <c r="B70" s="26" t="s">
        <v>256</v>
      </c>
      <c r="C70" s="75">
        <v>0</v>
      </c>
      <c r="D70" s="75">
        <v>800000</v>
      </c>
      <c r="E70" s="65"/>
      <c r="F70" s="65">
        <v>1058009</v>
      </c>
      <c r="G70" s="27">
        <v>20000000</v>
      </c>
      <c r="H70" s="27">
        <v>0</v>
      </c>
      <c r="I70" s="27">
        <v>0</v>
      </c>
      <c r="M70" s="196"/>
    </row>
    <row r="71" spans="2:13" ht="15.95" customHeight="1" x14ac:dyDescent="0.2">
      <c r="B71" s="26" t="s">
        <v>255</v>
      </c>
      <c r="C71" s="75"/>
      <c r="D71" s="75"/>
      <c r="E71" s="65">
        <v>3419220</v>
      </c>
      <c r="F71" s="65">
        <v>3419220</v>
      </c>
      <c r="G71" s="27">
        <v>1663272</v>
      </c>
      <c r="H71" s="27">
        <v>0</v>
      </c>
      <c r="I71" s="27"/>
      <c r="M71" s="196"/>
    </row>
    <row r="72" spans="2:13" ht="15.95" customHeight="1" x14ac:dyDescent="0.2">
      <c r="B72" s="28" t="s">
        <v>210</v>
      </c>
      <c r="C72" s="76">
        <v>274586</v>
      </c>
      <c r="D72" s="76">
        <v>231921</v>
      </c>
      <c r="E72" s="65">
        <v>0</v>
      </c>
      <c r="F72" s="65">
        <v>0</v>
      </c>
      <c r="G72" s="27">
        <v>0</v>
      </c>
      <c r="H72" s="27">
        <v>0</v>
      </c>
      <c r="I72" s="27">
        <v>0</v>
      </c>
      <c r="M72" s="196"/>
    </row>
    <row r="73" spans="2:13" ht="25.5" customHeight="1" thickBot="1" x14ac:dyDescent="0.25">
      <c r="B73" s="29" t="s">
        <v>41</v>
      </c>
      <c r="C73" s="79">
        <f t="shared" ref="C73" si="22">SUM(C5+C55+C62)</f>
        <v>85594010</v>
      </c>
      <c r="D73" s="79">
        <f>SUM(D5+D55+D62)</f>
        <v>91914259.329999998</v>
      </c>
      <c r="E73" s="187">
        <f>SUM(E5+E55+E62)</f>
        <v>86151383</v>
      </c>
      <c r="F73" s="187">
        <f>SUM(F5+F55+F62)</f>
        <v>95841108</v>
      </c>
      <c r="G73" s="187">
        <f t="shared" ref="G73:I73" si="23">SUM(G5+G55+G62)</f>
        <v>131616285</v>
      </c>
      <c r="H73" s="187">
        <f t="shared" si="23"/>
        <v>79962479.950000003</v>
      </c>
      <c r="I73" s="187">
        <f t="shared" si="23"/>
        <v>81962001.892500013</v>
      </c>
      <c r="M73" s="196"/>
    </row>
    <row r="74" spans="2:13" ht="24.95" customHeight="1" x14ac:dyDescent="0.2">
      <c r="E74" s="3"/>
      <c r="F74" s="3"/>
      <c r="G74" s="3"/>
      <c r="H74" s="3"/>
      <c r="I74" s="3"/>
      <c r="M74" s="196"/>
    </row>
    <row r="75" spans="2:13" ht="24.95" customHeight="1" x14ac:dyDescent="0.2">
      <c r="C75" s="3"/>
      <c r="D75" s="3"/>
      <c r="E75" s="3"/>
      <c r="F75" s="3"/>
      <c r="G75" s="3"/>
      <c r="H75" s="3"/>
      <c r="I75" s="3"/>
    </row>
    <row r="76" spans="2:13" ht="17.100000000000001" customHeight="1" x14ac:dyDescent="0.2">
      <c r="E76" s="3"/>
      <c r="F76" s="3"/>
      <c r="G76" s="3"/>
      <c r="H76" s="3"/>
      <c r="I76" s="3"/>
    </row>
    <row r="77" spans="2:13" ht="17.100000000000001" customHeight="1" x14ac:dyDescent="0.2">
      <c r="E77" s="3"/>
      <c r="F77" s="3"/>
      <c r="G77" s="3"/>
      <c r="H77" s="3"/>
      <c r="I77" s="3"/>
    </row>
    <row r="78" spans="2:13" x14ac:dyDescent="0.2">
      <c r="E78" s="1"/>
      <c r="F78" s="1"/>
      <c r="G78" s="1"/>
      <c r="H78" s="1"/>
      <c r="I78" s="1"/>
    </row>
    <row r="79" spans="2:13" x14ac:dyDescent="0.2">
      <c r="E79" s="1"/>
      <c r="F79" s="1"/>
      <c r="G79" s="1"/>
      <c r="H79" s="1"/>
      <c r="I79" s="1"/>
    </row>
    <row r="80" spans="2:13" x14ac:dyDescent="0.2">
      <c r="E80" s="1"/>
      <c r="F80" s="1"/>
      <c r="G80" s="1"/>
      <c r="H80" s="1"/>
      <c r="I80" s="1"/>
    </row>
    <row r="81" spans="13:13" s="1" customFormat="1" x14ac:dyDescent="0.2">
      <c r="M81" s="188"/>
    </row>
    <row r="82" spans="13:13" s="1" customFormat="1" x14ac:dyDescent="0.2">
      <c r="M82" s="188"/>
    </row>
    <row r="83" spans="13:13" s="1" customFormat="1" x14ac:dyDescent="0.2">
      <c r="M83" s="188"/>
    </row>
    <row r="84" spans="13:13" s="1" customFormat="1" x14ac:dyDescent="0.2">
      <c r="M84" s="188"/>
    </row>
    <row r="85" spans="13:13" s="1" customFormat="1" x14ac:dyDescent="0.2">
      <c r="M85" s="188"/>
    </row>
    <row r="86" spans="13:13" s="1" customFormat="1" x14ac:dyDescent="0.2">
      <c r="M86" s="188"/>
    </row>
    <row r="87" spans="13:13" s="1" customFormat="1" x14ac:dyDescent="0.2">
      <c r="M87" s="188"/>
    </row>
    <row r="88" spans="13:13" s="1" customFormat="1" x14ac:dyDescent="0.2">
      <c r="M88" s="188"/>
    </row>
    <row r="89" spans="13:13" s="1" customFormat="1" x14ac:dyDescent="0.2">
      <c r="M89" s="188"/>
    </row>
    <row r="90" spans="13:13" s="1" customFormat="1" x14ac:dyDescent="0.2">
      <c r="M90" s="188"/>
    </row>
    <row r="91" spans="13:13" s="1" customFormat="1" x14ac:dyDescent="0.2">
      <c r="M91" s="188"/>
    </row>
    <row r="92" spans="13:13" s="1" customFormat="1" x14ac:dyDescent="0.2">
      <c r="M92" s="188"/>
    </row>
    <row r="93" spans="13:13" s="1" customFormat="1" x14ac:dyDescent="0.2">
      <c r="M93" s="188"/>
    </row>
    <row r="94" spans="13:13" s="1" customFormat="1" x14ac:dyDescent="0.2">
      <c r="M94" s="188"/>
    </row>
    <row r="95" spans="13:13" s="1" customFormat="1" x14ac:dyDescent="0.2">
      <c r="M95" s="188"/>
    </row>
    <row r="96" spans="13:13" s="1" customFormat="1" x14ac:dyDescent="0.2">
      <c r="M96" s="188"/>
    </row>
    <row r="97" spans="13:13" s="1" customFormat="1" x14ac:dyDescent="0.2">
      <c r="M97" s="188"/>
    </row>
    <row r="98" spans="13:13" s="1" customFormat="1" x14ac:dyDescent="0.2">
      <c r="M98" s="188"/>
    </row>
    <row r="99" spans="13:13" s="1" customFormat="1" x14ac:dyDescent="0.2">
      <c r="M99" s="188"/>
    </row>
    <row r="100" spans="13:13" s="1" customFormat="1" x14ac:dyDescent="0.2">
      <c r="M100" s="188"/>
    </row>
    <row r="101" spans="13:13" s="1" customFormat="1" x14ac:dyDescent="0.2">
      <c r="M101" s="188"/>
    </row>
    <row r="102" spans="13:13" s="1" customFormat="1" x14ac:dyDescent="0.2">
      <c r="M102" s="188"/>
    </row>
    <row r="103" spans="13:13" s="1" customFormat="1" x14ac:dyDescent="0.2">
      <c r="M103" s="188"/>
    </row>
    <row r="104" spans="13:13" s="1" customFormat="1" x14ac:dyDescent="0.2">
      <c r="M104" s="188"/>
    </row>
    <row r="105" spans="13:13" s="1" customFormat="1" x14ac:dyDescent="0.2">
      <c r="M105" s="188"/>
    </row>
    <row r="106" spans="13:13" s="1" customFormat="1" x14ac:dyDescent="0.2">
      <c r="M106" s="188"/>
    </row>
    <row r="107" spans="13:13" s="1" customFormat="1" x14ac:dyDescent="0.2">
      <c r="M107" s="188"/>
    </row>
    <row r="108" spans="13:13" s="1" customFormat="1" x14ac:dyDescent="0.2">
      <c r="M108" s="188"/>
    </row>
    <row r="109" spans="13:13" s="1" customFormat="1" x14ac:dyDescent="0.2">
      <c r="M109" s="188"/>
    </row>
    <row r="110" spans="13:13" s="1" customFormat="1" x14ac:dyDescent="0.2">
      <c r="M110" s="188"/>
    </row>
    <row r="111" spans="13:13" s="1" customFormat="1" x14ac:dyDescent="0.2">
      <c r="M111" s="188"/>
    </row>
    <row r="112" spans="13:13" s="1" customFormat="1" x14ac:dyDescent="0.2">
      <c r="M112" s="188"/>
    </row>
    <row r="113" spans="13:13" s="1" customFormat="1" x14ac:dyDescent="0.2">
      <c r="M113" s="188"/>
    </row>
    <row r="114" spans="13:13" s="1" customFormat="1" x14ac:dyDescent="0.2">
      <c r="M114" s="188"/>
    </row>
    <row r="115" spans="13:13" s="1" customFormat="1" x14ac:dyDescent="0.2">
      <c r="M115" s="188"/>
    </row>
    <row r="116" spans="13:13" s="1" customFormat="1" x14ac:dyDescent="0.2">
      <c r="M116" s="188"/>
    </row>
    <row r="117" spans="13:13" s="1" customFormat="1" x14ac:dyDescent="0.2">
      <c r="M117" s="188"/>
    </row>
    <row r="118" spans="13:13" s="1" customFormat="1" x14ac:dyDescent="0.2">
      <c r="M118" s="188"/>
    </row>
    <row r="119" spans="13:13" s="1" customFormat="1" x14ac:dyDescent="0.2">
      <c r="M119" s="188"/>
    </row>
    <row r="120" spans="13:13" s="1" customFormat="1" x14ac:dyDescent="0.2">
      <c r="M120" s="188"/>
    </row>
    <row r="121" spans="13:13" s="1" customFormat="1" x14ac:dyDescent="0.2">
      <c r="M121" s="188"/>
    </row>
    <row r="122" spans="13:13" s="1" customFormat="1" x14ac:dyDescent="0.2">
      <c r="M122" s="188"/>
    </row>
    <row r="123" spans="13:13" s="1" customFormat="1" x14ac:dyDescent="0.2">
      <c r="M123" s="188"/>
    </row>
    <row r="124" spans="13:13" s="1" customFormat="1" x14ac:dyDescent="0.2">
      <c r="M124" s="188"/>
    </row>
    <row r="125" spans="13:13" s="1" customFormat="1" x14ac:dyDescent="0.2">
      <c r="M125" s="188"/>
    </row>
    <row r="126" spans="13:13" s="1" customFormat="1" x14ac:dyDescent="0.2">
      <c r="M126" s="188"/>
    </row>
    <row r="127" spans="13:13" s="1" customFormat="1" x14ac:dyDescent="0.2">
      <c r="M127" s="188"/>
    </row>
    <row r="128" spans="13:13" s="1" customFormat="1" x14ac:dyDescent="0.2">
      <c r="M128" s="188"/>
    </row>
    <row r="129" spans="13:13" s="1" customFormat="1" x14ac:dyDescent="0.2">
      <c r="M129" s="188"/>
    </row>
    <row r="130" spans="13:13" s="1" customFormat="1" x14ac:dyDescent="0.2">
      <c r="M130" s="188"/>
    </row>
    <row r="131" spans="13:13" s="1" customFormat="1" x14ac:dyDescent="0.2">
      <c r="M131" s="188"/>
    </row>
    <row r="132" spans="13:13" s="1" customFormat="1" x14ac:dyDescent="0.2">
      <c r="M132" s="188"/>
    </row>
    <row r="133" spans="13:13" s="1" customFormat="1" x14ac:dyDescent="0.2">
      <c r="M133" s="188"/>
    </row>
    <row r="134" spans="13:13" s="1" customFormat="1" x14ac:dyDescent="0.2">
      <c r="M134" s="188"/>
    </row>
    <row r="135" spans="13:13" s="1" customFormat="1" x14ac:dyDescent="0.2">
      <c r="M135" s="188"/>
    </row>
    <row r="136" spans="13:13" s="1" customFormat="1" x14ac:dyDescent="0.2">
      <c r="M136" s="188"/>
    </row>
    <row r="137" spans="13:13" s="1" customFormat="1" x14ac:dyDescent="0.2">
      <c r="M137" s="188"/>
    </row>
    <row r="138" spans="13:13" s="1" customFormat="1" x14ac:dyDescent="0.2">
      <c r="M138" s="188"/>
    </row>
    <row r="139" spans="13:13" s="1" customFormat="1" x14ac:dyDescent="0.2">
      <c r="M139" s="188"/>
    </row>
    <row r="140" spans="13:13" s="1" customFormat="1" x14ac:dyDescent="0.2">
      <c r="M140" s="188"/>
    </row>
    <row r="141" spans="13:13" s="1" customFormat="1" x14ac:dyDescent="0.2">
      <c r="M141" s="188"/>
    </row>
    <row r="142" spans="13:13" s="1" customFormat="1" x14ac:dyDescent="0.2">
      <c r="M142" s="188"/>
    </row>
    <row r="143" spans="13:13" s="1" customFormat="1" x14ac:dyDescent="0.2">
      <c r="M143" s="188"/>
    </row>
    <row r="144" spans="13:13" s="1" customFormat="1" x14ac:dyDescent="0.2">
      <c r="M144" s="188"/>
    </row>
    <row r="145" spans="13:13" s="1" customFormat="1" x14ac:dyDescent="0.2">
      <c r="M145" s="188"/>
    </row>
    <row r="146" spans="13:13" s="1" customFormat="1" x14ac:dyDescent="0.2">
      <c r="M146" s="188"/>
    </row>
    <row r="147" spans="13:13" s="1" customFormat="1" x14ac:dyDescent="0.2">
      <c r="M147" s="188"/>
    </row>
    <row r="148" spans="13:13" s="1" customFormat="1" x14ac:dyDescent="0.2">
      <c r="M148" s="188"/>
    </row>
    <row r="149" spans="13:13" s="1" customFormat="1" x14ac:dyDescent="0.2">
      <c r="M149" s="188"/>
    </row>
    <row r="150" spans="13:13" s="1" customFormat="1" x14ac:dyDescent="0.2">
      <c r="M150" s="188"/>
    </row>
    <row r="151" spans="13:13" s="1" customFormat="1" x14ac:dyDescent="0.2">
      <c r="M151" s="188"/>
    </row>
    <row r="152" spans="13:13" s="1" customFormat="1" x14ac:dyDescent="0.2">
      <c r="M152" s="188"/>
    </row>
    <row r="153" spans="13:13" s="1" customFormat="1" x14ac:dyDescent="0.2">
      <c r="M153" s="188"/>
    </row>
    <row r="154" spans="13:13" s="1" customFormat="1" x14ac:dyDescent="0.2">
      <c r="M154" s="188"/>
    </row>
    <row r="155" spans="13:13" s="1" customFormat="1" x14ac:dyDescent="0.2">
      <c r="M155" s="188"/>
    </row>
    <row r="156" spans="13:13" s="1" customFormat="1" x14ac:dyDescent="0.2">
      <c r="M156" s="188"/>
    </row>
    <row r="157" spans="13:13" s="1" customFormat="1" x14ac:dyDescent="0.2">
      <c r="M157" s="188"/>
    </row>
    <row r="158" spans="13:13" s="1" customFormat="1" x14ac:dyDescent="0.2">
      <c r="M158" s="188"/>
    </row>
    <row r="159" spans="13:13" s="1" customFormat="1" x14ac:dyDescent="0.2">
      <c r="M159" s="188"/>
    </row>
    <row r="160" spans="13:13" s="1" customFormat="1" x14ac:dyDescent="0.2">
      <c r="M160" s="188"/>
    </row>
    <row r="161" spans="13:13" s="1" customFormat="1" x14ac:dyDescent="0.2">
      <c r="M161" s="188"/>
    </row>
    <row r="162" spans="13:13" s="1" customFormat="1" x14ac:dyDescent="0.2">
      <c r="M162" s="188"/>
    </row>
    <row r="163" spans="13:13" s="1" customFormat="1" x14ac:dyDescent="0.2">
      <c r="M163" s="188"/>
    </row>
    <row r="164" spans="13:13" s="1" customFormat="1" x14ac:dyDescent="0.2">
      <c r="M164" s="188"/>
    </row>
    <row r="165" spans="13:13" s="1" customFormat="1" x14ac:dyDescent="0.2">
      <c r="M165" s="188"/>
    </row>
    <row r="166" spans="13:13" s="1" customFormat="1" x14ac:dyDescent="0.2">
      <c r="M166" s="188"/>
    </row>
    <row r="167" spans="13:13" s="1" customFormat="1" x14ac:dyDescent="0.2">
      <c r="M167" s="188"/>
    </row>
    <row r="168" spans="13:13" s="1" customFormat="1" x14ac:dyDescent="0.2">
      <c r="M168" s="188"/>
    </row>
    <row r="169" spans="13:13" s="1" customFormat="1" x14ac:dyDescent="0.2">
      <c r="M169" s="188"/>
    </row>
    <row r="170" spans="13:13" s="1" customFormat="1" x14ac:dyDescent="0.2">
      <c r="M170" s="188"/>
    </row>
    <row r="171" spans="13:13" s="1" customFormat="1" x14ac:dyDescent="0.2">
      <c r="M171" s="188"/>
    </row>
    <row r="172" spans="13:13" s="1" customFormat="1" x14ac:dyDescent="0.2">
      <c r="M172" s="188"/>
    </row>
    <row r="173" spans="13:13" s="1" customFormat="1" x14ac:dyDescent="0.2">
      <c r="M173" s="188"/>
    </row>
    <row r="174" spans="13:13" s="1" customFormat="1" x14ac:dyDescent="0.2">
      <c r="M174" s="188"/>
    </row>
    <row r="175" spans="13:13" s="1" customFormat="1" x14ac:dyDescent="0.2">
      <c r="M175" s="188"/>
    </row>
    <row r="176" spans="13:13" s="1" customFormat="1" x14ac:dyDescent="0.2">
      <c r="M176" s="188"/>
    </row>
    <row r="177" spans="13:13" s="1" customFormat="1" x14ac:dyDescent="0.2">
      <c r="M177" s="188"/>
    </row>
    <row r="178" spans="13:13" s="1" customFormat="1" x14ac:dyDescent="0.2">
      <c r="M178" s="188"/>
    </row>
    <row r="179" spans="13:13" s="1" customFormat="1" x14ac:dyDescent="0.2">
      <c r="M179" s="188"/>
    </row>
    <row r="180" spans="13:13" s="1" customFormat="1" x14ac:dyDescent="0.2">
      <c r="M180" s="188"/>
    </row>
    <row r="181" spans="13:13" s="1" customFormat="1" x14ac:dyDescent="0.2">
      <c r="M181" s="188"/>
    </row>
    <row r="182" spans="13:13" s="1" customFormat="1" x14ac:dyDescent="0.2">
      <c r="M182" s="188"/>
    </row>
    <row r="183" spans="13:13" s="1" customFormat="1" x14ac:dyDescent="0.2">
      <c r="M183" s="188"/>
    </row>
    <row r="184" spans="13:13" s="1" customFormat="1" x14ac:dyDescent="0.2">
      <c r="M184" s="188"/>
    </row>
    <row r="185" spans="13:13" s="1" customFormat="1" x14ac:dyDescent="0.2">
      <c r="M185" s="188"/>
    </row>
    <row r="186" spans="13:13" s="1" customFormat="1" x14ac:dyDescent="0.2">
      <c r="M186" s="188"/>
    </row>
    <row r="187" spans="13:13" s="1" customFormat="1" x14ac:dyDescent="0.2">
      <c r="M187" s="188"/>
    </row>
    <row r="188" spans="13:13" s="1" customFormat="1" x14ac:dyDescent="0.2">
      <c r="M188" s="188"/>
    </row>
    <row r="189" spans="13:13" s="1" customFormat="1" x14ac:dyDescent="0.2">
      <c r="M189" s="188"/>
    </row>
    <row r="190" spans="13:13" s="1" customFormat="1" x14ac:dyDescent="0.2">
      <c r="M190" s="188"/>
    </row>
    <row r="191" spans="13:13" s="1" customFormat="1" x14ac:dyDescent="0.2">
      <c r="M191" s="188"/>
    </row>
    <row r="192" spans="13:13" s="1" customFormat="1" x14ac:dyDescent="0.2">
      <c r="M192" s="188"/>
    </row>
    <row r="193" spans="13:13" s="1" customFormat="1" x14ac:dyDescent="0.2">
      <c r="M193" s="188"/>
    </row>
    <row r="194" spans="13:13" s="1" customFormat="1" x14ac:dyDescent="0.2">
      <c r="M194" s="188"/>
    </row>
    <row r="195" spans="13:13" s="1" customFormat="1" x14ac:dyDescent="0.2">
      <c r="M195" s="188"/>
    </row>
    <row r="196" spans="13:13" s="1" customFormat="1" x14ac:dyDescent="0.2">
      <c r="M196" s="188"/>
    </row>
    <row r="197" spans="13:13" s="1" customFormat="1" x14ac:dyDescent="0.2">
      <c r="M197" s="188"/>
    </row>
    <row r="198" spans="13:13" s="1" customFormat="1" x14ac:dyDescent="0.2">
      <c r="M198" s="188"/>
    </row>
    <row r="199" spans="13:13" s="1" customFormat="1" x14ac:dyDescent="0.2">
      <c r="M199" s="188"/>
    </row>
    <row r="200" spans="13:13" s="1" customFormat="1" x14ac:dyDescent="0.2">
      <c r="M200" s="188"/>
    </row>
    <row r="201" spans="13:13" s="1" customFormat="1" x14ac:dyDescent="0.2">
      <c r="M201" s="188"/>
    </row>
    <row r="202" spans="13:13" s="1" customFormat="1" x14ac:dyDescent="0.2">
      <c r="M202" s="188"/>
    </row>
    <row r="203" spans="13:13" s="1" customFormat="1" x14ac:dyDescent="0.2">
      <c r="M203" s="188"/>
    </row>
    <row r="204" spans="13:13" s="1" customFormat="1" x14ac:dyDescent="0.2">
      <c r="M204" s="188"/>
    </row>
    <row r="205" spans="13:13" s="1" customFormat="1" x14ac:dyDescent="0.2">
      <c r="M205" s="188"/>
    </row>
    <row r="206" spans="13:13" s="1" customFormat="1" x14ac:dyDescent="0.2">
      <c r="M206" s="188"/>
    </row>
    <row r="207" spans="13:13" s="1" customFormat="1" x14ac:dyDescent="0.2">
      <c r="M207" s="188"/>
    </row>
    <row r="208" spans="13:13" s="1" customFormat="1" x14ac:dyDescent="0.2">
      <c r="M208" s="188"/>
    </row>
    <row r="209" spans="13:13" s="1" customFormat="1" x14ac:dyDescent="0.2">
      <c r="M209" s="188"/>
    </row>
    <row r="210" spans="13:13" s="1" customFormat="1" x14ac:dyDescent="0.2">
      <c r="M210" s="188"/>
    </row>
    <row r="211" spans="13:13" s="1" customFormat="1" x14ac:dyDescent="0.2">
      <c r="M211" s="188"/>
    </row>
    <row r="212" spans="13:13" s="1" customFormat="1" x14ac:dyDescent="0.2">
      <c r="M212" s="188"/>
    </row>
    <row r="213" spans="13:13" s="1" customFormat="1" x14ac:dyDescent="0.2">
      <c r="M213" s="188"/>
    </row>
    <row r="214" spans="13:13" s="1" customFormat="1" x14ac:dyDescent="0.2">
      <c r="M214" s="188"/>
    </row>
    <row r="215" spans="13:13" s="1" customFormat="1" x14ac:dyDescent="0.2">
      <c r="M215" s="188"/>
    </row>
    <row r="216" spans="13:13" s="1" customFormat="1" x14ac:dyDescent="0.2">
      <c r="M216" s="188"/>
    </row>
    <row r="217" spans="13:13" s="1" customFormat="1" x14ac:dyDescent="0.2">
      <c r="M217" s="188"/>
    </row>
    <row r="218" spans="13:13" s="1" customFormat="1" x14ac:dyDescent="0.2">
      <c r="M218" s="188"/>
    </row>
    <row r="219" spans="13:13" s="1" customFormat="1" x14ac:dyDescent="0.2">
      <c r="M219" s="188"/>
    </row>
    <row r="220" spans="13:13" s="1" customFormat="1" x14ac:dyDescent="0.2">
      <c r="M220" s="188"/>
    </row>
    <row r="221" spans="13:13" s="1" customFormat="1" x14ac:dyDescent="0.2">
      <c r="M221" s="188"/>
    </row>
    <row r="222" spans="13:13" s="1" customFormat="1" x14ac:dyDescent="0.2">
      <c r="M222" s="188"/>
    </row>
    <row r="223" spans="13:13" s="1" customFormat="1" x14ac:dyDescent="0.2">
      <c r="M223" s="188"/>
    </row>
    <row r="224" spans="13:13" s="1" customFormat="1" x14ac:dyDescent="0.2">
      <c r="M224" s="188"/>
    </row>
    <row r="225" spans="13:13" s="1" customFormat="1" x14ac:dyDescent="0.2">
      <c r="M225" s="188"/>
    </row>
    <row r="226" spans="13:13" s="1" customFormat="1" x14ac:dyDescent="0.2">
      <c r="M226" s="188"/>
    </row>
    <row r="227" spans="13:13" s="1" customFormat="1" x14ac:dyDescent="0.2">
      <c r="M227" s="188"/>
    </row>
    <row r="228" spans="13:13" s="1" customFormat="1" x14ac:dyDescent="0.2">
      <c r="M228" s="188"/>
    </row>
    <row r="229" spans="13:13" s="1" customFormat="1" x14ac:dyDescent="0.2">
      <c r="M229" s="188"/>
    </row>
    <row r="230" spans="13:13" s="1" customFormat="1" x14ac:dyDescent="0.2">
      <c r="M230" s="188"/>
    </row>
    <row r="231" spans="13:13" s="1" customFormat="1" x14ac:dyDescent="0.2">
      <c r="M231" s="188"/>
    </row>
    <row r="232" spans="13:13" s="1" customFormat="1" x14ac:dyDescent="0.2">
      <c r="M232" s="188"/>
    </row>
    <row r="233" spans="13:13" s="1" customFormat="1" x14ac:dyDescent="0.2">
      <c r="M233" s="188"/>
    </row>
    <row r="234" spans="13:13" s="1" customFormat="1" x14ac:dyDescent="0.2">
      <c r="M234" s="188"/>
    </row>
    <row r="235" spans="13:13" s="1" customFormat="1" x14ac:dyDescent="0.2">
      <c r="M235" s="188"/>
    </row>
    <row r="236" spans="13:13" s="1" customFormat="1" x14ac:dyDescent="0.2">
      <c r="M236" s="188"/>
    </row>
    <row r="237" spans="13:13" s="1" customFormat="1" x14ac:dyDescent="0.2">
      <c r="M237" s="188"/>
    </row>
    <row r="238" spans="13:13" s="1" customFormat="1" x14ac:dyDescent="0.2">
      <c r="M238" s="188"/>
    </row>
    <row r="239" spans="13:13" s="1" customFormat="1" x14ac:dyDescent="0.2">
      <c r="M239" s="188"/>
    </row>
    <row r="240" spans="13:13" s="1" customFormat="1" x14ac:dyDescent="0.2">
      <c r="M240" s="188"/>
    </row>
    <row r="241" spans="13:13" s="1" customFormat="1" x14ac:dyDescent="0.2">
      <c r="M241" s="188"/>
    </row>
    <row r="242" spans="13:13" s="1" customFormat="1" x14ac:dyDescent="0.2">
      <c r="M242" s="188"/>
    </row>
    <row r="243" spans="13:13" s="1" customFormat="1" x14ac:dyDescent="0.2">
      <c r="M243" s="188"/>
    </row>
    <row r="244" spans="13:13" s="1" customFormat="1" x14ac:dyDescent="0.2">
      <c r="M244" s="188"/>
    </row>
    <row r="245" spans="13:13" s="1" customFormat="1" x14ac:dyDescent="0.2">
      <c r="M245" s="188"/>
    </row>
    <row r="246" spans="13:13" s="1" customFormat="1" x14ac:dyDescent="0.2">
      <c r="M246" s="188"/>
    </row>
    <row r="247" spans="13:13" s="1" customFormat="1" x14ac:dyDescent="0.2">
      <c r="M247" s="188"/>
    </row>
    <row r="248" spans="13:13" s="1" customFormat="1" x14ac:dyDescent="0.2">
      <c r="M248" s="188"/>
    </row>
    <row r="249" spans="13:13" s="1" customFormat="1" x14ac:dyDescent="0.2">
      <c r="M249" s="188"/>
    </row>
    <row r="250" spans="13:13" s="1" customFormat="1" x14ac:dyDescent="0.2">
      <c r="M250" s="188"/>
    </row>
    <row r="251" spans="13:13" s="1" customFormat="1" x14ac:dyDescent="0.2">
      <c r="M251" s="188"/>
    </row>
    <row r="252" spans="13:13" s="1" customFormat="1" x14ac:dyDescent="0.2">
      <c r="M252" s="188"/>
    </row>
    <row r="253" spans="13:13" s="1" customFormat="1" x14ac:dyDescent="0.2">
      <c r="M253" s="188"/>
    </row>
    <row r="254" spans="13:13" s="1" customFormat="1" x14ac:dyDescent="0.2">
      <c r="M254" s="188"/>
    </row>
    <row r="255" spans="13:13" s="1" customFormat="1" x14ac:dyDescent="0.2">
      <c r="M255" s="188"/>
    </row>
    <row r="256" spans="13:13" s="1" customFormat="1" x14ac:dyDescent="0.2">
      <c r="M256" s="188"/>
    </row>
    <row r="257" spans="13:13" s="1" customFormat="1" x14ac:dyDescent="0.2">
      <c r="M257" s="188"/>
    </row>
    <row r="258" spans="13:13" s="1" customFormat="1" x14ac:dyDescent="0.2">
      <c r="M258" s="188"/>
    </row>
    <row r="259" spans="13:13" s="1" customFormat="1" x14ac:dyDescent="0.2">
      <c r="M259" s="188"/>
    </row>
    <row r="260" spans="13:13" s="1" customFormat="1" x14ac:dyDescent="0.2">
      <c r="M260" s="188"/>
    </row>
    <row r="261" spans="13:13" s="1" customFormat="1" x14ac:dyDescent="0.2">
      <c r="M261" s="188"/>
    </row>
    <row r="262" spans="13:13" s="1" customFormat="1" x14ac:dyDescent="0.2">
      <c r="M262" s="188"/>
    </row>
    <row r="263" spans="13:13" s="1" customFormat="1" x14ac:dyDescent="0.2">
      <c r="M263" s="188"/>
    </row>
    <row r="264" spans="13:13" s="1" customFormat="1" x14ac:dyDescent="0.2">
      <c r="M264" s="188"/>
    </row>
    <row r="265" spans="13:13" s="1" customFormat="1" x14ac:dyDescent="0.2">
      <c r="M265" s="188"/>
    </row>
    <row r="266" spans="13:13" s="1" customFormat="1" x14ac:dyDescent="0.2">
      <c r="M266" s="188"/>
    </row>
    <row r="267" spans="13:13" s="1" customFormat="1" x14ac:dyDescent="0.2">
      <c r="M267" s="188"/>
    </row>
    <row r="268" spans="13:13" s="1" customFormat="1" x14ac:dyDescent="0.2">
      <c r="M268" s="188"/>
    </row>
    <row r="269" spans="13:13" s="1" customFormat="1" x14ac:dyDescent="0.2">
      <c r="M269" s="188"/>
    </row>
    <row r="270" spans="13:13" s="1" customFormat="1" x14ac:dyDescent="0.2">
      <c r="M270" s="188"/>
    </row>
    <row r="271" spans="13:13" s="1" customFormat="1" x14ac:dyDescent="0.2">
      <c r="M271" s="188"/>
    </row>
    <row r="272" spans="13:13" s="1" customFormat="1" x14ac:dyDescent="0.2">
      <c r="M272" s="188"/>
    </row>
    <row r="273" spans="13:13" s="1" customFormat="1" x14ac:dyDescent="0.2">
      <c r="M273" s="188"/>
    </row>
    <row r="274" spans="13:13" s="1" customFormat="1" x14ac:dyDescent="0.2">
      <c r="M274" s="188"/>
    </row>
    <row r="275" spans="13:13" s="1" customFormat="1" x14ac:dyDescent="0.2">
      <c r="M275" s="188"/>
    </row>
    <row r="276" spans="13:13" s="1" customFormat="1" x14ac:dyDescent="0.2">
      <c r="M276" s="188"/>
    </row>
    <row r="277" spans="13:13" s="1" customFormat="1" x14ac:dyDescent="0.2">
      <c r="M277" s="188"/>
    </row>
    <row r="278" spans="13:13" s="1" customFormat="1" x14ac:dyDescent="0.2">
      <c r="M278" s="188"/>
    </row>
    <row r="279" spans="13:13" s="1" customFormat="1" x14ac:dyDescent="0.2">
      <c r="M279" s="188"/>
    </row>
    <row r="280" spans="13:13" s="1" customFormat="1" x14ac:dyDescent="0.2">
      <c r="M280" s="188"/>
    </row>
    <row r="281" spans="13:13" s="1" customFormat="1" x14ac:dyDescent="0.2">
      <c r="M281" s="188"/>
    </row>
    <row r="282" spans="13:13" s="1" customFormat="1" x14ac:dyDescent="0.2">
      <c r="M282" s="188"/>
    </row>
    <row r="283" spans="13:13" s="1" customFormat="1" x14ac:dyDescent="0.2">
      <c r="M283" s="188"/>
    </row>
    <row r="284" spans="13:13" s="1" customFormat="1" x14ac:dyDescent="0.2">
      <c r="M284" s="188"/>
    </row>
    <row r="285" spans="13:13" s="1" customFormat="1" x14ac:dyDescent="0.2">
      <c r="M285" s="188"/>
    </row>
    <row r="286" spans="13:13" s="1" customFormat="1" x14ac:dyDescent="0.2">
      <c r="M286" s="188"/>
    </row>
    <row r="287" spans="13:13" s="1" customFormat="1" x14ac:dyDescent="0.2">
      <c r="M287" s="188"/>
    </row>
    <row r="288" spans="13:13" s="1" customFormat="1" x14ac:dyDescent="0.2">
      <c r="M288" s="188"/>
    </row>
    <row r="289" spans="13:13" s="1" customFormat="1" x14ac:dyDescent="0.2">
      <c r="M289" s="188"/>
    </row>
    <row r="290" spans="13:13" s="1" customFormat="1" x14ac:dyDescent="0.2">
      <c r="M290" s="188"/>
    </row>
    <row r="291" spans="13:13" s="1" customFormat="1" x14ac:dyDescent="0.2">
      <c r="M291" s="188"/>
    </row>
    <row r="292" spans="13:13" s="1" customFormat="1" x14ac:dyDescent="0.2">
      <c r="M292" s="188"/>
    </row>
    <row r="293" spans="13:13" s="1" customFormat="1" x14ac:dyDescent="0.2">
      <c r="M293" s="188"/>
    </row>
    <row r="294" spans="13:13" s="1" customFormat="1" x14ac:dyDescent="0.2">
      <c r="M294" s="188"/>
    </row>
    <row r="295" spans="13:13" s="1" customFormat="1" x14ac:dyDescent="0.2">
      <c r="M295" s="188"/>
    </row>
    <row r="296" spans="13:13" s="1" customFormat="1" x14ac:dyDescent="0.2">
      <c r="M296" s="188"/>
    </row>
    <row r="297" spans="13:13" s="1" customFormat="1" x14ac:dyDescent="0.2">
      <c r="M297" s="188"/>
    </row>
    <row r="298" spans="13:13" s="1" customFormat="1" x14ac:dyDescent="0.2">
      <c r="M298" s="188"/>
    </row>
    <row r="299" spans="13:13" s="1" customFormat="1" x14ac:dyDescent="0.2">
      <c r="M299" s="188"/>
    </row>
    <row r="300" spans="13:13" s="1" customFormat="1" x14ac:dyDescent="0.2">
      <c r="M300" s="188"/>
    </row>
    <row r="301" spans="13:13" s="1" customFormat="1" x14ac:dyDescent="0.2">
      <c r="M301" s="188"/>
    </row>
    <row r="302" spans="13:13" s="1" customFormat="1" x14ac:dyDescent="0.2">
      <c r="M302" s="188"/>
    </row>
    <row r="303" spans="13:13" s="1" customFormat="1" x14ac:dyDescent="0.2">
      <c r="M303" s="188"/>
    </row>
    <row r="304" spans="13:13" s="1" customFormat="1" x14ac:dyDescent="0.2">
      <c r="M304" s="188"/>
    </row>
    <row r="305" spans="13:13" s="1" customFormat="1" x14ac:dyDescent="0.2">
      <c r="M305" s="188"/>
    </row>
    <row r="306" spans="13:13" s="1" customFormat="1" x14ac:dyDescent="0.2">
      <c r="M306" s="188"/>
    </row>
    <row r="307" spans="13:13" s="1" customFormat="1" x14ac:dyDescent="0.2">
      <c r="M307" s="188"/>
    </row>
    <row r="308" spans="13:13" s="1" customFormat="1" x14ac:dyDescent="0.2">
      <c r="M308" s="188"/>
    </row>
    <row r="309" spans="13:13" s="1" customFormat="1" x14ac:dyDescent="0.2">
      <c r="M309" s="188"/>
    </row>
    <row r="310" spans="13:13" s="1" customFormat="1" x14ac:dyDescent="0.2">
      <c r="M310" s="188"/>
    </row>
    <row r="311" spans="13:13" s="1" customFormat="1" x14ac:dyDescent="0.2">
      <c r="M311" s="188"/>
    </row>
    <row r="312" spans="13:13" s="1" customFormat="1" x14ac:dyDescent="0.2">
      <c r="M312" s="188"/>
    </row>
    <row r="313" spans="13:13" s="1" customFormat="1" x14ac:dyDescent="0.2">
      <c r="M313" s="188"/>
    </row>
    <row r="314" spans="13:13" s="1" customFormat="1" x14ac:dyDescent="0.2">
      <c r="M314" s="188"/>
    </row>
    <row r="315" spans="13:13" s="1" customFormat="1" x14ac:dyDescent="0.2">
      <c r="M315" s="188"/>
    </row>
    <row r="316" spans="13:13" s="1" customFormat="1" x14ac:dyDescent="0.2">
      <c r="M316" s="188"/>
    </row>
    <row r="317" spans="13:13" s="1" customFormat="1" x14ac:dyDescent="0.2">
      <c r="M317" s="188"/>
    </row>
    <row r="318" spans="13:13" s="1" customFormat="1" x14ac:dyDescent="0.2">
      <c r="M318" s="188"/>
    </row>
    <row r="319" spans="13:13" s="1" customFormat="1" x14ac:dyDescent="0.2">
      <c r="M319" s="188"/>
    </row>
    <row r="320" spans="13:13" s="1" customFormat="1" x14ac:dyDescent="0.2">
      <c r="M320" s="188"/>
    </row>
    <row r="321" spans="13:13" s="1" customFormat="1" x14ac:dyDescent="0.2">
      <c r="M321" s="188"/>
    </row>
    <row r="322" spans="13:13" s="1" customFormat="1" x14ac:dyDescent="0.2">
      <c r="M322" s="188"/>
    </row>
    <row r="323" spans="13:13" s="1" customFormat="1" x14ac:dyDescent="0.2">
      <c r="M323" s="188"/>
    </row>
    <row r="324" spans="13:13" s="1" customFormat="1" x14ac:dyDescent="0.2">
      <c r="M324" s="188"/>
    </row>
    <row r="325" spans="13:13" s="1" customFormat="1" x14ac:dyDescent="0.2">
      <c r="M325" s="188"/>
    </row>
    <row r="326" spans="13:13" s="1" customFormat="1" x14ac:dyDescent="0.2">
      <c r="M326" s="188"/>
    </row>
    <row r="327" spans="13:13" s="1" customFormat="1" x14ac:dyDescent="0.2">
      <c r="M327" s="188"/>
    </row>
    <row r="328" spans="13:13" s="1" customFormat="1" x14ac:dyDescent="0.2">
      <c r="M328" s="188"/>
    </row>
    <row r="329" spans="13:13" s="1" customFormat="1" x14ac:dyDescent="0.2">
      <c r="M329" s="188"/>
    </row>
    <row r="330" spans="13:13" s="1" customFormat="1" x14ac:dyDescent="0.2">
      <c r="M330" s="188"/>
    </row>
    <row r="331" spans="13:13" s="1" customFormat="1" x14ac:dyDescent="0.2">
      <c r="M331" s="188"/>
    </row>
    <row r="332" spans="13:13" s="1" customFormat="1" x14ac:dyDescent="0.2">
      <c r="M332" s="188"/>
    </row>
    <row r="333" spans="13:13" s="1" customFormat="1" x14ac:dyDescent="0.2">
      <c r="M333" s="188"/>
    </row>
    <row r="334" spans="13:13" s="1" customFormat="1" x14ac:dyDescent="0.2">
      <c r="M334" s="188"/>
    </row>
    <row r="335" spans="13:13" s="1" customFormat="1" x14ac:dyDescent="0.2">
      <c r="M335" s="188"/>
    </row>
    <row r="336" spans="13:13" s="1" customFormat="1" x14ac:dyDescent="0.2">
      <c r="M336" s="188"/>
    </row>
    <row r="337" spans="13:13" s="1" customFormat="1" x14ac:dyDescent="0.2">
      <c r="M337" s="188"/>
    </row>
    <row r="338" spans="13:13" s="1" customFormat="1" x14ac:dyDescent="0.2">
      <c r="M338" s="188"/>
    </row>
    <row r="339" spans="13:13" s="1" customFormat="1" x14ac:dyDescent="0.2">
      <c r="M339" s="188"/>
    </row>
    <row r="340" spans="13:13" s="1" customFormat="1" x14ac:dyDescent="0.2">
      <c r="M340" s="188"/>
    </row>
    <row r="341" spans="13:13" s="1" customFormat="1" x14ac:dyDescent="0.2">
      <c r="M341" s="188"/>
    </row>
    <row r="342" spans="13:13" s="1" customFormat="1" x14ac:dyDescent="0.2">
      <c r="M342" s="188"/>
    </row>
    <row r="343" spans="13:13" s="1" customFormat="1" x14ac:dyDescent="0.2">
      <c r="M343" s="188"/>
    </row>
    <row r="344" spans="13:13" s="1" customFormat="1" x14ac:dyDescent="0.2">
      <c r="M344" s="188"/>
    </row>
    <row r="345" spans="13:13" s="1" customFormat="1" x14ac:dyDescent="0.2">
      <c r="M345" s="188"/>
    </row>
    <row r="346" spans="13:13" s="1" customFormat="1" x14ac:dyDescent="0.2">
      <c r="M346" s="188"/>
    </row>
    <row r="347" spans="13:13" s="1" customFormat="1" x14ac:dyDescent="0.2">
      <c r="M347" s="188"/>
    </row>
    <row r="348" spans="13:13" s="1" customFormat="1" x14ac:dyDescent="0.2">
      <c r="M348" s="188"/>
    </row>
    <row r="349" spans="13:13" s="1" customFormat="1" x14ac:dyDescent="0.2">
      <c r="M349" s="188"/>
    </row>
    <row r="350" spans="13:13" s="1" customFormat="1" x14ac:dyDescent="0.2">
      <c r="M350" s="188"/>
    </row>
    <row r="351" spans="13:13" s="1" customFormat="1" x14ac:dyDescent="0.2">
      <c r="M351" s="188"/>
    </row>
    <row r="352" spans="13:13" s="1" customFormat="1" x14ac:dyDescent="0.2">
      <c r="M352" s="188"/>
    </row>
    <row r="353" spans="13:13" s="1" customFormat="1" x14ac:dyDescent="0.2">
      <c r="M353" s="188"/>
    </row>
    <row r="354" spans="13:13" s="1" customFormat="1" x14ac:dyDescent="0.2">
      <c r="M354" s="188"/>
    </row>
    <row r="355" spans="13:13" s="1" customFormat="1" x14ac:dyDescent="0.2">
      <c r="M355" s="188"/>
    </row>
    <row r="356" spans="13:13" s="1" customFormat="1" x14ac:dyDescent="0.2">
      <c r="M356" s="188"/>
    </row>
    <row r="357" spans="13:13" s="1" customFormat="1" x14ac:dyDescent="0.2">
      <c r="M357" s="188"/>
    </row>
    <row r="358" spans="13:13" s="1" customFormat="1" x14ac:dyDescent="0.2">
      <c r="M358" s="188"/>
    </row>
    <row r="359" spans="13:13" s="1" customFormat="1" x14ac:dyDescent="0.2">
      <c r="M359" s="188"/>
    </row>
    <row r="360" spans="13:13" s="1" customFormat="1" x14ac:dyDescent="0.2">
      <c r="M360" s="188"/>
    </row>
    <row r="361" spans="13:13" s="1" customFormat="1" x14ac:dyDescent="0.2">
      <c r="M361" s="188"/>
    </row>
    <row r="362" spans="13:13" s="1" customFormat="1" x14ac:dyDescent="0.2">
      <c r="M362" s="188"/>
    </row>
    <row r="363" spans="13:13" s="1" customFormat="1" x14ac:dyDescent="0.2">
      <c r="M363" s="188"/>
    </row>
    <row r="364" spans="13:13" s="1" customFormat="1" x14ac:dyDescent="0.2">
      <c r="M364" s="188"/>
    </row>
    <row r="365" spans="13:13" s="1" customFormat="1" x14ac:dyDescent="0.2">
      <c r="M365" s="188"/>
    </row>
    <row r="366" spans="13:13" s="1" customFormat="1" x14ac:dyDescent="0.2">
      <c r="M366" s="188"/>
    </row>
    <row r="367" spans="13:13" s="1" customFormat="1" x14ac:dyDescent="0.2">
      <c r="M367" s="188"/>
    </row>
    <row r="368" spans="13:13" s="1" customFormat="1" x14ac:dyDescent="0.2">
      <c r="M368" s="188"/>
    </row>
    <row r="369" spans="13:13" s="1" customFormat="1" x14ac:dyDescent="0.2">
      <c r="M369" s="188"/>
    </row>
    <row r="370" spans="13:13" s="1" customFormat="1" x14ac:dyDescent="0.2">
      <c r="M370" s="188"/>
    </row>
    <row r="371" spans="13:13" s="1" customFormat="1" x14ac:dyDescent="0.2">
      <c r="M371" s="188"/>
    </row>
    <row r="372" spans="13:13" s="1" customFormat="1" x14ac:dyDescent="0.2">
      <c r="M372" s="188"/>
    </row>
    <row r="373" spans="13:13" s="1" customFormat="1" x14ac:dyDescent="0.2">
      <c r="M373" s="188"/>
    </row>
    <row r="374" spans="13:13" s="1" customFormat="1" x14ac:dyDescent="0.2">
      <c r="M374" s="188"/>
    </row>
    <row r="375" spans="13:13" s="1" customFormat="1" x14ac:dyDescent="0.2">
      <c r="M375" s="188"/>
    </row>
    <row r="376" spans="13:13" s="1" customFormat="1" x14ac:dyDescent="0.2">
      <c r="M376" s="188"/>
    </row>
    <row r="377" spans="13:13" s="1" customFormat="1" x14ac:dyDescent="0.2">
      <c r="M377" s="188"/>
    </row>
    <row r="378" spans="13:13" s="1" customFormat="1" x14ac:dyDescent="0.2">
      <c r="M378" s="188"/>
    </row>
    <row r="379" spans="13:13" s="1" customFormat="1" x14ac:dyDescent="0.2">
      <c r="M379" s="188"/>
    </row>
    <row r="380" spans="13:13" s="1" customFormat="1" x14ac:dyDescent="0.2">
      <c r="M380" s="188"/>
    </row>
    <row r="381" spans="13:13" s="1" customFormat="1" x14ac:dyDescent="0.2">
      <c r="M381" s="188"/>
    </row>
    <row r="382" spans="13:13" s="1" customFormat="1" x14ac:dyDescent="0.2">
      <c r="M382" s="188"/>
    </row>
    <row r="383" spans="13:13" s="1" customFormat="1" x14ac:dyDescent="0.2">
      <c r="M383" s="188"/>
    </row>
    <row r="384" spans="13:13" s="1" customFormat="1" x14ac:dyDescent="0.2">
      <c r="M384" s="188"/>
    </row>
    <row r="385" spans="13:13" s="1" customFormat="1" x14ac:dyDescent="0.2">
      <c r="M385" s="188"/>
    </row>
    <row r="386" spans="13:13" s="1" customFormat="1" x14ac:dyDescent="0.2">
      <c r="M386" s="188"/>
    </row>
    <row r="387" spans="13:13" s="1" customFormat="1" x14ac:dyDescent="0.2">
      <c r="M387" s="188"/>
    </row>
    <row r="388" spans="13:13" s="1" customFormat="1" x14ac:dyDescent="0.2">
      <c r="M388" s="188"/>
    </row>
    <row r="389" spans="13:13" s="1" customFormat="1" x14ac:dyDescent="0.2">
      <c r="M389" s="188"/>
    </row>
    <row r="390" spans="13:13" s="1" customFormat="1" x14ac:dyDescent="0.2">
      <c r="M390" s="188"/>
    </row>
    <row r="391" spans="13:13" s="1" customFormat="1" x14ac:dyDescent="0.2">
      <c r="M391" s="188"/>
    </row>
    <row r="392" spans="13:13" s="1" customFormat="1" x14ac:dyDescent="0.2">
      <c r="M392" s="188"/>
    </row>
    <row r="393" spans="13:13" s="1" customFormat="1" x14ac:dyDescent="0.2">
      <c r="M393" s="188"/>
    </row>
    <row r="394" spans="13:13" s="1" customFormat="1" x14ac:dyDescent="0.2">
      <c r="M394" s="188"/>
    </row>
    <row r="395" spans="13:13" s="1" customFormat="1" x14ac:dyDescent="0.2">
      <c r="M395" s="188"/>
    </row>
    <row r="396" spans="13:13" s="1" customFormat="1" x14ac:dyDescent="0.2">
      <c r="M396" s="188"/>
    </row>
    <row r="397" spans="13:13" s="1" customFormat="1" x14ac:dyDescent="0.2">
      <c r="M397" s="188"/>
    </row>
    <row r="398" spans="13:13" s="1" customFormat="1" x14ac:dyDescent="0.2">
      <c r="M398" s="188"/>
    </row>
    <row r="399" spans="13:13" s="1" customFormat="1" x14ac:dyDescent="0.2">
      <c r="M399" s="188"/>
    </row>
    <row r="400" spans="13:13" s="1" customFormat="1" x14ac:dyDescent="0.2">
      <c r="M400" s="188"/>
    </row>
    <row r="401" spans="13:13" s="1" customFormat="1" x14ac:dyDescent="0.2">
      <c r="M401" s="188"/>
    </row>
    <row r="402" spans="13:13" s="1" customFormat="1" x14ac:dyDescent="0.2">
      <c r="M402" s="188"/>
    </row>
    <row r="403" spans="13:13" s="1" customFormat="1" x14ac:dyDescent="0.2">
      <c r="M403" s="188"/>
    </row>
    <row r="404" spans="13:13" s="1" customFormat="1" x14ac:dyDescent="0.2">
      <c r="M404" s="188"/>
    </row>
    <row r="405" spans="13:13" s="1" customFormat="1" x14ac:dyDescent="0.2">
      <c r="M405" s="188"/>
    </row>
    <row r="406" spans="13:13" s="1" customFormat="1" x14ac:dyDescent="0.2">
      <c r="M406" s="188"/>
    </row>
    <row r="407" spans="13:13" s="1" customFormat="1" x14ac:dyDescent="0.2">
      <c r="M407" s="188"/>
    </row>
    <row r="408" spans="13:13" s="1" customFormat="1" x14ac:dyDescent="0.2">
      <c r="M408" s="188"/>
    </row>
    <row r="409" spans="13:13" s="1" customFormat="1" x14ac:dyDescent="0.2">
      <c r="M409" s="188"/>
    </row>
    <row r="410" spans="13:13" s="1" customFormat="1" x14ac:dyDescent="0.2">
      <c r="M410" s="188"/>
    </row>
    <row r="411" spans="13:13" s="1" customFormat="1" x14ac:dyDescent="0.2">
      <c r="M411" s="188"/>
    </row>
    <row r="412" spans="13:13" s="1" customFormat="1" x14ac:dyDescent="0.2">
      <c r="M412" s="188"/>
    </row>
    <row r="413" spans="13:13" s="1" customFormat="1" x14ac:dyDescent="0.2">
      <c r="M413" s="188"/>
    </row>
    <row r="414" spans="13:13" s="1" customFormat="1" x14ac:dyDescent="0.2">
      <c r="M414" s="188"/>
    </row>
    <row r="415" spans="13:13" s="1" customFormat="1" x14ac:dyDescent="0.2">
      <c r="M415" s="188"/>
    </row>
    <row r="416" spans="13:13" s="1" customFormat="1" x14ac:dyDescent="0.2">
      <c r="M416" s="188"/>
    </row>
    <row r="417" spans="13:13" s="1" customFormat="1" x14ac:dyDescent="0.2">
      <c r="M417" s="188"/>
    </row>
    <row r="418" spans="13:13" s="1" customFormat="1" x14ac:dyDescent="0.2">
      <c r="M418" s="188"/>
    </row>
    <row r="419" spans="13:13" s="1" customFormat="1" x14ac:dyDescent="0.2">
      <c r="M419" s="188"/>
    </row>
    <row r="420" spans="13:13" s="1" customFormat="1" x14ac:dyDescent="0.2">
      <c r="M420" s="188"/>
    </row>
    <row r="421" spans="13:13" s="1" customFormat="1" x14ac:dyDescent="0.2">
      <c r="M421" s="188"/>
    </row>
    <row r="422" spans="13:13" s="1" customFormat="1" x14ac:dyDescent="0.2">
      <c r="M422" s="188"/>
    </row>
    <row r="423" spans="13:13" s="1" customFormat="1" x14ac:dyDescent="0.2">
      <c r="M423" s="188"/>
    </row>
    <row r="424" spans="13:13" s="1" customFormat="1" x14ac:dyDescent="0.2">
      <c r="M424" s="188"/>
    </row>
    <row r="425" spans="13:13" s="1" customFormat="1" x14ac:dyDescent="0.2">
      <c r="M425" s="188"/>
    </row>
    <row r="426" spans="13:13" s="1" customFormat="1" x14ac:dyDescent="0.2">
      <c r="M426" s="188"/>
    </row>
    <row r="427" spans="13:13" s="1" customFormat="1" x14ac:dyDescent="0.2">
      <c r="M427" s="188"/>
    </row>
    <row r="428" spans="13:13" s="1" customFormat="1" x14ac:dyDescent="0.2">
      <c r="M428" s="188"/>
    </row>
    <row r="429" spans="13:13" s="1" customFormat="1" x14ac:dyDescent="0.2">
      <c r="M429" s="188"/>
    </row>
    <row r="430" spans="13:13" s="1" customFormat="1" x14ac:dyDescent="0.2">
      <c r="M430" s="188"/>
    </row>
    <row r="431" spans="13:13" s="1" customFormat="1" x14ac:dyDescent="0.2">
      <c r="M431" s="188"/>
    </row>
    <row r="432" spans="13:13" s="1" customFormat="1" x14ac:dyDescent="0.2">
      <c r="M432" s="188"/>
    </row>
    <row r="433" spans="13:13" s="1" customFormat="1" x14ac:dyDescent="0.2">
      <c r="M433" s="188"/>
    </row>
    <row r="434" spans="13:13" s="1" customFormat="1" x14ac:dyDescent="0.2">
      <c r="M434" s="188"/>
    </row>
    <row r="435" spans="13:13" s="1" customFormat="1" x14ac:dyDescent="0.2">
      <c r="M435" s="188"/>
    </row>
    <row r="436" spans="13:13" s="1" customFormat="1" x14ac:dyDescent="0.2">
      <c r="M436" s="188"/>
    </row>
    <row r="437" spans="13:13" s="1" customFormat="1" x14ac:dyDescent="0.2">
      <c r="M437" s="188"/>
    </row>
    <row r="438" spans="13:13" s="1" customFormat="1" x14ac:dyDescent="0.2">
      <c r="M438" s="188"/>
    </row>
    <row r="439" spans="13:13" s="1" customFormat="1" x14ac:dyDescent="0.2">
      <c r="M439" s="188"/>
    </row>
    <row r="440" spans="13:13" s="1" customFormat="1" x14ac:dyDescent="0.2">
      <c r="M440" s="188"/>
    </row>
    <row r="441" spans="13:13" s="1" customFormat="1" x14ac:dyDescent="0.2">
      <c r="M441" s="188"/>
    </row>
    <row r="442" spans="13:13" s="1" customFormat="1" x14ac:dyDescent="0.2">
      <c r="M442" s="188"/>
    </row>
    <row r="443" spans="13:13" s="1" customFormat="1" x14ac:dyDescent="0.2">
      <c r="M443" s="188"/>
    </row>
    <row r="444" spans="13:13" s="1" customFormat="1" x14ac:dyDescent="0.2">
      <c r="M444" s="188"/>
    </row>
    <row r="445" spans="13:13" s="1" customFormat="1" x14ac:dyDescent="0.2">
      <c r="M445" s="188"/>
    </row>
    <row r="446" spans="13:13" s="1" customFormat="1" x14ac:dyDescent="0.2">
      <c r="M446" s="188"/>
    </row>
    <row r="447" spans="13:13" s="1" customFormat="1" x14ac:dyDescent="0.2">
      <c r="M447" s="188"/>
    </row>
    <row r="448" spans="13:13" s="1" customFormat="1" x14ac:dyDescent="0.2">
      <c r="M448" s="188"/>
    </row>
    <row r="449" spans="13:13" s="1" customFormat="1" x14ac:dyDescent="0.2">
      <c r="M449" s="188"/>
    </row>
    <row r="450" spans="13:13" s="1" customFormat="1" x14ac:dyDescent="0.2">
      <c r="M450" s="188"/>
    </row>
    <row r="451" spans="13:13" s="1" customFormat="1" x14ac:dyDescent="0.2">
      <c r="M451" s="188"/>
    </row>
    <row r="452" spans="13:13" s="1" customFormat="1" x14ac:dyDescent="0.2">
      <c r="M452" s="188"/>
    </row>
    <row r="453" spans="13:13" s="1" customFormat="1" x14ac:dyDescent="0.2">
      <c r="M453" s="188"/>
    </row>
    <row r="454" spans="13:13" s="1" customFormat="1" x14ac:dyDescent="0.2">
      <c r="M454" s="188"/>
    </row>
    <row r="455" spans="13:13" s="1" customFormat="1" x14ac:dyDescent="0.2">
      <c r="M455" s="188"/>
    </row>
    <row r="456" spans="13:13" s="1" customFormat="1" x14ac:dyDescent="0.2">
      <c r="M456" s="188"/>
    </row>
    <row r="457" spans="13:13" s="1" customFormat="1" x14ac:dyDescent="0.2">
      <c r="M457" s="188"/>
    </row>
    <row r="458" spans="13:13" s="1" customFormat="1" x14ac:dyDescent="0.2">
      <c r="M458" s="188"/>
    </row>
    <row r="459" spans="13:13" s="1" customFormat="1" x14ac:dyDescent="0.2">
      <c r="M459" s="188"/>
    </row>
    <row r="460" spans="13:13" s="1" customFormat="1" x14ac:dyDescent="0.2">
      <c r="M460" s="188"/>
    </row>
    <row r="461" spans="13:13" s="1" customFormat="1" x14ac:dyDescent="0.2">
      <c r="M461" s="188"/>
    </row>
    <row r="462" spans="13:13" s="1" customFormat="1" x14ac:dyDescent="0.2">
      <c r="M462" s="188"/>
    </row>
    <row r="463" spans="13:13" s="1" customFormat="1" x14ac:dyDescent="0.2">
      <c r="M463" s="188"/>
    </row>
    <row r="464" spans="13:13" s="1" customFormat="1" x14ac:dyDescent="0.2">
      <c r="M464" s="188"/>
    </row>
    <row r="465" spans="13:13" s="1" customFormat="1" x14ac:dyDescent="0.2">
      <c r="M465" s="188"/>
    </row>
    <row r="466" spans="13:13" s="1" customFormat="1" x14ac:dyDescent="0.2">
      <c r="M466" s="188"/>
    </row>
    <row r="467" spans="13:13" s="1" customFormat="1" x14ac:dyDescent="0.2">
      <c r="M467" s="188"/>
    </row>
    <row r="468" spans="13:13" s="1" customFormat="1" x14ac:dyDescent="0.2">
      <c r="M468" s="188"/>
    </row>
    <row r="469" spans="13:13" s="1" customFormat="1" x14ac:dyDescent="0.2">
      <c r="M469" s="188"/>
    </row>
    <row r="470" spans="13:13" s="1" customFormat="1" x14ac:dyDescent="0.2">
      <c r="M470" s="188"/>
    </row>
    <row r="471" spans="13:13" s="1" customFormat="1" x14ac:dyDescent="0.2">
      <c r="M471" s="188"/>
    </row>
    <row r="472" spans="13:13" s="1" customFormat="1" x14ac:dyDescent="0.2">
      <c r="M472" s="188"/>
    </row>
    <row r="473" spans="13:13" s="1" customFormat="1" x14ac:dyDescent="0.2">
      <c r="M473" s="188"/>
    </row>
    <row r="474" spans="13:13" s="1" customFormat="1" x14ac:dyDescent="0.2">
      <c r="M474" s="188"/>
    </row>
    <row r="475" spans="13:13" s="1" customFormat="1" x14ac:dyDescent="0.2">
      <c r="M475" s="188"/>
    </row>
    <row r="476" spans="13:13" s="1" customFormat="1" x14ac:dyDescent="0.2">
      <c r="M476" s="188"/>
    </row>
    <row r="477" spans="13:13" s="1" customFormat="1" x14ac:dyDescent="0.2">
      <c r="M477" s="188"/>
    </row>
    <row r="478" spans="13:13" s="1" customFormat="1" x14ac:dyDescent="0.2">
      <c r="M478" s="188"/>
    </row>
    <row r="479" spans="13:13" s="1" customFormat="1" x14ac:dyDescent="0.2">
      <c r="M479" s="188"/>
    </row>
    <row r="480" spans="13:13" s="1" customFormat="1" x14ac:dyDescent="0.2">
      <c r="M480" s="188"/>
    </row>
    <row r="481" spans="13:13" s="1" customFormat="1" x14ac:dyDescent="0.2">
      <c r="M481" s="188"/>
    </row>
    <row r="482" spans="13:13" s="1" customFormat="1" x14ac:dyDescent="0.2">
      <c r="M482" s="188"/>
    </row>
    <row r="483" spans="13:13" s="1" customFormat="1" x14ac:dyDescent="0.2">
      <c r="M483" s="188"/>
    </row>
    <row r="484" spans="13:13" s="1" customFormat="1" x14ac:dyDescent="0.2">
      <c r="M484" s="188"/>
    </row>
    <row r="485" spans="13:13" s="1" customFormat="1" x14ac:dyDescent="0.2">
      <c r="M485" s="188"/>
    </row>
    <row r="486" spans="13:13" s="1" customFormat="1" x14ac:dyDescent="0.2">
      <c r="M486" s="188"/>
    </row>
    <row r="487" spans="13:13" s="1" customFormat="1" x14ac:dyDescent="0.2">
      <c r="M487" s="188"/>
    </row>
    <row r="488" spans="13:13" s="1" customFormat="1" x14ac:dyDescent="0.2">
      <c r="M488" s="188"/>
    </row>
    <row r="489" spans="13:13" s="1" customFormat="1" x14ac:dyDescent="0.2">
      <c r="M489" s="188"/>
    </row>
    <row r="490" spans="13:13" s="1" customFormat="1" x14ac:dyDescent="0.2">
      <c r="M490" s="188"/>
    </row>
    <row r="491" spans="13:13" s="1" customFormat="1" x14ac:dyDescent="0.2">
      <c r="M491" s="188"/>
    </row>
    <row r="492" spans="13:13" s="1" customFormat="1" x14ac:dyDescent="0.2">
      <c r="M492" s="188"/>
    </row>
    <row r="493" spans="13:13" s="1" customFormat="1" x14ac:dyDescent="0.2">
      <c r="M493" s="188"/>
    </row>
    <row r="494" spans="13:13" s="1" customFormat="1" x14ac:dyDescent="0.2">
      <c r="M494" s="188"/>
    </row>
    <row r="495" spans="13:13" s="1" customFormat="1" x14ac:dyDescent="0.2">
      <c r="M495" s="188"/>
    </row>
    <row r="496" spans="13:13" s="1" customFormat="1" x14ac:dyDescent="0.2">
      <c r="M496" s="188"/>
    </row>
    <row r="497" spans="13:13" s="1" customFormat="1" x14ac:dyDescent="0.2">
      <c r="M497" s="188"/>
    </row>
    <row r="498" spans="13:13" s="1" customFormat="1" x14ac:dyDescent="0.2">
      <c r="M498" s="188"/>
    </row>
    <row r="499" spans="13:13" s="1" customFormat="1" x14ac:dyDescent="0.2">
      <c r="M499" s="188"/>
    </row>
    <row r="500" spans="13:13" s="1" customFormat="1" x14ac:dyDescent="0.2">
      <c r="M500" s="188"/>
    </row>
    <row r="501" spans="13:13" s="1" customFormat="1" x14ac:dyDescent="0.2">
      <c r="M501" s="188"/>
    </row>
    <row r="502" spans="13:13" s="1" customFormat="1" x14ac:dyDescent="0.2">
      <c r="M502" s="188"/>
    </row>
    <row r="503" spans="13:13" s="1" customFormat="1" x14ac:dyDescent="0.2">
      <c r="M503" s="188"/>
    </row>
    <row r="504" spans="13:13" s="1" customFormat="1" x14ac:dyDescent="0.2">
      <c r="M504" s="188"/>
    </row>
    <row r="505" spans="13:13" s="1" customFormat="1" x14ac:dyDescent="0.2">
      <c r="M505" s="188"/>
    </row>
    <row r="506" spans="13:13" s="1" customFormat="1" x14ac:dyDescent="0.2">
      <c r="M506" s="188"/>
    </row>
    <row r="507" spans="13:13" s="1" customFormat="1" x14ac:dyDescent="0.2">
      <c r="M507" s="188"/>
    </row>
    <row r="508" spans="13:13" s="1" customFormat="1" x14ac:dyDescent="0.2">
      <c r="M508" s="188"/>
    </row>
    <row r="509" spans="13:13" s="1" customFormat="1" x14ac:dyDescent="0.2">
      <c r="M509" s="188"/>
    </row>
    <row r="510" spans="13:13" s="1" customFormat="1" x14ac:dyDescent="0.2">
      <c r="M510" s="188"/>
    </row>
    <row r="511" spans="13:13" s="1" customFormat="1" x14ac:dyDescent="0.2">
      <c r="M511" s="188"/>
    </row>
    <row r="512" spans="13:13" s="1" customFormat="1" x14ac:dyDescent="0.2">
      <c r="M512" s="188"/>
    </row>
    <row r="513" spans="13:13" s="1" customFormat="1" x14ac:dyDescent="0.2">
      <c r="M513" s="188"/>
    </row>
    <row r="514" spans="13:13" s="1" customFormat="1" x14ac:dyDescent="0.2">
      <c r="M514" s="188"/>
    </row>
    <row r="515" spans="13:13" s="1" customFormat="1" x14ac:dyDescent="0.2">
      <c r="M515" s="188"/>
    </row>
    <row r="516" spans="13:13" s="1" customFormat="1" x14ac:dyDescent="0.2">
      <c r="M516" s="188"/>
    </row>
    <row r="517" spans="13:13" s="1" customFormat="1" x14ac:dyDescent="0.2">
      <c r="M517" s="188"/>
    </row>
    <row r="518" spans="13:13" s="1" customFormat="1" x14ac:dyDescent="0.2">
      <c r="M518" s="188"/>
    </row>
    <row r="519" spans="13:13" s="1" customFormat="1" x14ac:dyDescent="0.2">
      <c r="M519" s="188"/>
    </row>
    <row r="520" spans="13:13" s="1" customFormat="1" x14ac:dyDescent="0.2">
      <c r="M520" s="188"/>
    </row>
    <row r="521" spans="13:13" s="1" customFormat="1" x14ac:dyDescent="0.2">
      <c r="M521" s="188"/>
    </row>
    <row r="522" spans="13:13" s="1" customFormat="1" x14ac:dyDescent="0.2">
      <c r="M522" s="188"/>
    </row>
    <row r="523" spans="13:13" s="1" customFormat="1" x14ac:dyDescent="0.2">
      <c r="M523" s="188"/>
    </row>
    <row r="524" spans="13:13" s="1" customFormat="1" x14ac:dyDescent="0.2">
      <c r="M524" s="188"/>
    </row>
    <row r="525" spans="13:13" s="1" customFormat="1" x14ac:dyDescent="0.2">
      <c r="M525" s="188"/>
    </row>
    <row r="526" spans="13:13" s="1" customFormat="1" x14ac:dyDescent="0.2">
      <c r="M526" s="188"/>
    </row>
    <row r="527" spans="13:13" s="1" customFormat="1" x14ac:dyDescent="0.2">
      <c r="M527" s="188"/>
    </row>
    <row r="528" spans="13:13" s="1" customFormat="1" x14ac:dyDescent="0.2">
      <c r="M528" s="188"/>
    </row>
    <row r="529" spans="13:13" s="1" customFormat="1" x14ac:dyDescent="0.2">
      <c r="M529" s="188"/>
    </row>
    <row r="530" spans="13:13" s="1" customFormat="1" x14ac:dyDescent="0.2">
      <c r="M530" s="188"/>
    </row>
    <row r="531" spans="13:13" s="1" customFormat="1" x14ac:dyDescent="0.2">
      <c r="M531" s="188"/>
    </row>
    <row r="532" spans="13:13" s="1" customFormat="1" x14ac:dyDescent="0.2">
      <c r="M532" s="188"/>
    </row>
    <row r="533" spans="13:13" s="1" customFormat="1" x14ac:dyDescent="0.2">
      <c r="M533" s="188"/>
    </row>
    <row r="534" spans="13:13" s="1" customFormat="1" x14ac:dyDescent="0.2">
      <c r="M534" s="188"/>
    </row>
    <row r="535" spans="13:13" s="1" customFormat="1" x14ac:dyDescent="0.2">
      <c r="M535" s="188"/>
    </row>
    <row r="536" spans="13:13" s="1" customFormat="1" x14ac:dyDescent="0.2">
      <c r="M536" s="188"/>
    </row>
    <row r="537" spans="13:13" s="1" customFormat="1" x14ac:dyDescent="0.2">
      <c r="M537" s="188"/>
    </row>
    <row r="538" spans="13:13" s="1" customFormat="1" x14ac:dyDescent="0.2">
      <c r="M538" s="188"/>
    </row>
    <row r="539" spans="13:13" s="1" customFormat="1" x14ac:dyDescent="0.2">
      <c r="M539" s="188"/>
    </row>
    <row r="540" spans="13:13" s="1" customFormat="1" x14ac:dyDescent="0.2">
      <c r="M540" s="188"/>
    </row>
    <row r="541" spans="13:13" s="1" customFormat="1" x14ac:dyDescent="0.2">
      <c r="M541" s="188"/>
    </row>
    <row r="542" spans="13:13" s="1" customFormat="1" x14ac:dyDescent="0.2">
      <c r="M542" s="188"/>
    </row>
    <row r="543" spans="13:13" s="1" customFormat="1" x14ac:dyDescent="0.2">
      <c r="M543" s="188"/>
    </row>
    <row r="544" spans="13:13" s="1" customFormat="1" x14ac:dyDescent="0.2">
      <c r="M544" s="188"/>
    </row>
    <row r="545" spans="13:13" s="1" customFormat="1" x14ac:dyDescent="0.2">
      <c r="M545" s="188"/>
    </row>
    <row r="546" spans="13:13" s="1" customFormat="1" x14ac:dyDescent="0.2">
      <c r="M546" s="188"/>
    </row>
    <row r="547" spans="13:13" s="1" customFormat="1" x14ac:dyDescent="0.2">
      <c r="M547" s="188"/>
    </row>
    <row r="548" spans="13:13" s="1" customFormat="1" x14ac:dyDescent="0.2">
      <c r="M548" s="188"/>
    </row>
    <row r="549" spans="13:13" s="1" customFormat="1" x14ac:dyDescent="0.2">
      <c r="M549" s="188"/>
    </row>
    <row r="550" spans="13:13" s="1" customFormat="1" x14ac:dyDescent="0.2">
      <c r="M550" s="188"/>
    </row>
    <row r="551" spans="13:13" s="1" customFormat="1" x14ac:dyDescent="0.2">
      <c r="M551" s="188"/>
    </row>
    <row r="552" spans="13:13" s="1" customFormat="1" x14ac:dyDescent="0.2">
      <c r="M552" s="188"/>
    </row>
    <row r="553" spans="13:13" s="1" customFormat="1" x14ac:dyDescent="0.2">
      <c r="M553" s="188"/>
    </row>
    <row r="554" spans="13:13" s="1" customFormat="1" x14ac:dyDescent="0.2">
      <c r="M554" s="188"/>
    </row>
    <row r="555" spans="13:13" s="1" customFormat="1" x14ac:dyDescent="0.2">
      <c r="M555" s="188"/>
    </row>
    <row r="556" spans="13:13" s="1" customFormat="1" x14ac:dyDescent="0.2">
      <c r="M556" s="188"/>
    </row>
    <row r="557" spans="13:13" s="1" customFormat="1" x14ac:dyDescent="0.2">
      <c r="M557" s="188"/>
    </row>
    <row r="558" spans="13:13" s="1" customFormat="1" x14ac:dyDescent="0.2">
      <c r="M558" s="188"/>
    </row>
    <row r="559" spans="13:13" s="1" customFormat="1" x14ac:dyDescent="0.2">
      <c r="M559" s="188"/>
    </row>
    <row r="560" spans="13:13" s="1" customFormat="1" x14ac:dyDescent="0.2">
      <c r="M560" s="188"/>
    </row>
    <row r="561" spans="13:13" s="1" customFormat="1" x14ac:dyDescent="0.2">
      <c r="M561" s="188"/>
    </row>
    <row r="562" spans="13:13" s="1" customFormat="1" x14ac:dyDescent="0.2">
      <c r="M562" s="188"/>
    </row>
    <row r="563" spans="13:13" s="1" customFormat="1" x14ac:dyDescent="0.2">
      <c r="M563" s="188"/>
    </row>
    <row r="564" spans="13:13" s="1" customFormat="1" x14ac:dyDescent="0.2">
      <c r="M564" s="188"/>
    </row>
    <row r="565" spans="13:13" s="1" customFormat="1" x14ac:dyDescent="0.2">
      <c r="M565" s="188"/>
    </row>
    <row r="566" spans="13:13" s="1" customFormat="1" x14ac:dyDescent="0.2">
      <c r="M566" s="188"/>
    </row>
    <row r="567" spans="13:13" s="1" customFormat="1" x14ac:dyDescent="0.2">
      <c r="M567" s="188"/>
    </row>
    <row r="568" spans="13:13" s="1" customFormat="1" x14ac:dyDescent="0.2">
      <c r="M568" s="188"/>
    </row>
    <row r="569" spans="13:13" s="1" customFormat="1" x14ac:dyDescent="0.2">
      <c r="M569" s="188"/>
    </row>
    <row r="570" spans="13:13" s="1" customFormat="1" x14ac:dyDescent="0.2">
      <c r="M570" s="188"/>
    </row>
    <row r="571" spans="13:13" s="1" customFormat="1" x14ac:dyDescent="0.2">
      <c r="M571" s="188"/>
    </row>
    <row r="572" spans="13:13" s="1" customFormat="1" x14ac:dyDescent="0.2">
      <c r="M572" s="188"/>
    </row>
    <row r="573" spans="13:13" s="1" customFormat="1" x14ac:dyDescent="0.2">
      <c r="M573" s="188"/>
    </row>
    <row r="574" spans="13:13" s="1" customFormat="1" x14ac:dyDescent="0.2">
      <c r="M574" s="188"/>
    </row>
    <row r="575" spans="13:13" s="1" customFormat="1" x14ac:dyDescent="0.2">
      <c r="M575" s="188"/>
    </row>
    <row r="576" spans="13:13" s="1" customFormat="1" x14ac:dyDescent="0.2">
      <c r="M576" s="188"/>
    </row>
    <row r="577" spans="13:13" s="1" customFormat="1" x14ac:dyDescent="0.2">
      <c r="M577" s="188"/>
    </row>
    <row r="578" spans="13:13" s="1" customFormat="1" x14ac:dyDescent="0.2">
      <c r="M578" s="188"/>
    </row>
    <row r="579" spans="13:13" s="1" customFormat="1" x14ac:dyDescent="0.2">
      <c r="M579" s="188"/>
    </row>
    <row r="580" spans="13:13" s="1" customFormat="1" x14ac:dyDescent="0.2">
      <c r="M580" s="188"/>
    </row>
    <row r="581" spans="13:13" s="1" customFormat="1" x14ac:dyDescent="0.2">
      <c r="M581" s="188"/>
    </row>
    <row r="582" spans="13:13" s="1" customFormat="1" x14ac:dyDescent="0.2">
      <c r="M582" s="188"/>
    </row>
    <row r="583" spans="13:13" s="1" customFormat="1" x14ac:dyDescent="0.2">
      <c r="M583" s="188"/>
    </row>
    <row r="584" spans="13:13" s="1" customFormat="1" x14ac:dyDescent="0.2">
      <c r="M584" s="188"/>
    </row>
    <row r="585" spans="13:13" s="1" customFormat="1" x14ac:dyDescent="0.2">
      <c r="M585" s="188"/>
    </row>
    <row r="586" spans="13:13" s="1" customFormat="1" x14ac:dyDescent="0.2">
      <c r="M586" s="188"/>
    </row>
    <row r="587" spans="13:13" s="1" customFormat="1" x14ac:dyDescent="0.2">
      <c r="M587" s="188"/>
    </row>
    <row r="588" spans="13:13" s="1" customFormat="1" x14ac:dyDescent="0.2">
      <c r="M588" s="188"/>
    </row>
    <row r="589" spans="13:13" s="1" customFormat="1" x14ac:dyDescent="0.2">
      <c r="M589" s="188"/>
    </row>
    <row r="590" spans="13:13" s="1" customFormat="1" x14ac:dyDescent="0.2">
      <c r="M590" s="188"/>
    </row>
    <row r="591" spans="13:13" s="1" customFormat="1" x14ac:dyDescent="0.2">
      <c r="M591" s="188"/>
    </row>
    <row r="592" spans="13:13" s="1" customFormat="1" x14ac:dyDescent="0.2">
      <c r="M592" s="188"/>
    </row>
    <row r="593" spans="13:13" s="1" customFormat="1" x14ac:dyDescent="0.2">
      <c r="M593" s="188"/>
    </row>
    <row r="594" spans="13:13" s="1" customFormat="1" x14ac:dyDescent="0.2">
      <c r="M594" s="188"/>
    </row>
    <row r="595" spans="13:13" s="1" customFormat="1" x14ac:dyDescent="0.2">
      <c r="M595" s="188"/>
    </row>
    <row r="596" spans="13:13" s="1" customFormat="1" x14ac:dyDescent="0.2">
      <c r="M596" s="188"/>
    </row>
    <row r="597" spans="13:13" s="1" customFormat="1" x14ac:dyDescent="0.2">
      <c r="M597" s="188"/>
    </row>
    <row r="598" spans="13:13" s="1" customFormat="1" x14ac:dyDescent="0.2">
      <c r="M598" s="188"/>
    </row>
    <row r="599" spans="13:13" s="1" customFormat="1" x14ac:dyDescent="0.2">
      <c r="M599" s="188"/>
    </row>
    <row r="600" spans="13:13" s="1" customFormat="1" x14ac:dyDescent="0.2">
      <c r="M600" s="188"/>
    </row>
    <row r="601" spans="13:13" s="1" customFormat="1" x14ac:dyDescent="0.2">
      <c r="M601" s="188"/>
    </row>
    <row r="602" spans="13:13" s="1" customFormat="1" x14ac:dyDescent="0.2">
      <c r="M602" s="188"/>
    </row>
    <row r="603" spans="13:13" s="1" customFormat="1" x14ac:dyDescent="0.2">
      <c r="M603" s="188"/>
    </row>
    <row r="604" spans="13:13" s="1" customFormat="1" x14ac:dyDescent="0.2">
      <c r="M604" s="188"/>
    </row>
    <row r="605" spans="13:13" s="1" customFormat="1" x14ac:dyDescent="0.2">
      <c r="M605" s="188"/>
    </row>
    <row r="606" spans="13:13" s="1" customFormat="1" x14ac:dyDescent="0.2">
      <c r="M606" s="188"/>
    </row>
    <row r="607" spans="13:13" s="1" customFormat="1" x14ac:dyDescent="0.2">
      <c r="M607" s="188"/>
    </row>
    <row r="608" spans="13:13" s="1" customFormat="1" x14ac:dyDescent="0.2">
      <c r="M608" s="188"/>
    </row>
    <row r="609" spans="13:13" s="1" customFormat="1" x14ac:dyDescent="0.2">
      <c r="M609" s="188"/>
    </row>
    <row r="610" spans="13:13" s="1" customFormat="1" x14ac:dyDescent="0.2">
      <c r="M610" s="188"/>
    </row>
    <row r="611" spans="13:13" s="1" customFormat="1" x14ac:dyDescent="0.2">
      <c r="M611" s="188"/>
    </row>
    <row r="612" spans="13:13" s="1" customFormat="1" x14ac:dyDescent="0.2">
      <c r="M612" s="188"/>
    </row>
    <row r="613" spans="13:13" s="1" customFormat="1" x14ac:dyDescent="0.2">
      <c r="M613" s="188"/>
    </row>
    <row r="614" spans="13:13" s="1" customFormat="1" x14ac:dyDescent="0.2">
      <c r="M614" s="188"/>
    </row>
    <row r="615" spans="13:13" s="1" customFormat="1" x14ac:dyDescent="0.2">
      <c r="M615" s="188"/>
    </row>
    <row r="616" spans="13:13" s="1" customFormat="1" x14ac:dyDescent="0.2">
      <c r="M616" s="188"/>
    </row>
    <row r="617" spans="13:13" s="1" customFormat="1" x14ac:dyDescent="0.2">
      <c r="M617" s="188"/>
    </row>
    <row r="618" spans="13:13" s="1" customFormat="1" x14ac:dyDescent="0.2">
      <c r="M618" s="188"/>
    </row>
    <row r="619" spans="13:13" s="1" customFormat="1" x14ac:dyDescent="0.2">
      <c r="M619" s="188"/>
    </row>
    <row r="620" spans="13:13" s="1" customFormat="1" x14ac:dyDescent="0.2">
      <c r="M620" s="188"/>
    </row>
    <row r="621" spans="13:13" s="1" customFormat="1" x14ac:dyDescent="0.2">
      <c r="M621" s="188"/>
    </row>
    <row r="622" spans="13:13" s="1" customFormat="1" x14ac:dyDescent="0.2">
      <c r="M622" s="188"/>
    </row>
    <row r="623" spans="13:13" s="1" customFormat="1" x14ac:dyDescent="0.2">
      <c r="M623" s="188"/>
    </row>
    <row r="624" spans="13:13" s="1" customFormat="1" x14ac:dyDescent="0.2">
      <c r="M624" s="188"/>
    </row>
    <row r="625" spans="13:13" s="1" customFormat="1" x14ac:dyDescent="0.2">
      <c r="M625" s="188"/>
    </row>
    <row r="626" spans="13:13" s="1" customFormat="1" x14ac:dyDescent="0.2">
      <c r="M626" s="188"/>
    </row>
    <row r="627" spans="13:13" s="1" customFormat="1" x14ac:dyDescent="0.2">
      <c r="M627" s="188"/>
    </row>
    <row r="628" spans="13:13" s="1" customFormat="1" x14ac:dyDescent="0.2">
      <c r="M628" s="188"/>
    </row>
    <row r="629" spans="13:13" s="1" customFormat="1" x14ac:dyDescent="0.2">
      <c r="M629" s="188"/>
    </row>
    <row r="630" spans="13:13" s="1" customFormat="1" x14ac:dyDescent="0.2">
      <c r="M630" s="188"/>
    </row>
    <row r="631" spans="13:13" s="1" customFormat="1" x14ac:dyDescent="0.2">
      <c r="M631" s="188"/>
    </row>
    <row r="632" spans="13:13" s="1" customFormat="1" x14ac:dyDescent="0.2">
      <c r="M632" s="188"/>
    </row>
    <row r="633" spans="13:13" s="1" customFormat="1" x14ac:dyDescent="0.2">
      <c r="M633" s="188"/>
    </row>
    <row r="634" spans="13:13" s="1" customFormat="1" x14ac:dyDescent="0.2">
      <c r="M634" s="188"/>
    </row>
    <row r="635" spans="13:13" s="1" customFormat="1" x14ac:dyDescent="0.2">
      <c r="M635" s="188"/>
    </row>
    <row r="636" spans="13:13" s="1" customFormat="1" x14ac:dyDescent="0.2">
      <c r="M636" s="188"/>
    </row>
    <row r="637" spans="13:13" s="1" customFormat="1" x14ac:dyDescent="0.2">
      <c r="M637" s="188"/>
    </row>
    <row r="638" spans="13:13" s="1" customFormat="1" x14ac:dyDescent="0.2">
      <c r="M638" s="188"/>
    </row>
    <row r="639" spans="13:13" s="1" customFormat="1" x14ac:dyDescent="0.2">
      <c r="M639" s="188"/>
    </row>
    <row r="640" spans="13:13" s="1" customFormat="1" x14ac:dyDescent="0.2">
      <c r="M640" s="188"/>
    </row>
    <row r="641" spans="13:13" s="1" customFormat="1" x14ac:dyDescent="0.2">
      <c r="M641" s="188"/>
    </row>
    <row r="642" spans="13:13" s="1" customFormat="1" x14ac:dyDescent="0.2">
      <c r="M642" s="188"/>
    </row>
    <row r="643" spans="13:13" s="1" customFormat="1" x14ac:dyDescent="0.2">
      <c r="M643" s="188"/>
    </row>
    <row r="644" spans="13:13" s="1" customFormat="1" x14ac:dyDescent="0.2">
      <c r="M644" s="188"/>
    </row>
    <row r="645" spans="13:13" s="1" customFormat="1" x14ac:dyDescent="0.2">
      <c r="M645" s="188"/>
    </row>
    <row r="646" spans="13:13" s="1" customFormat="1" x14ac:dyDescent="0.2">
      <c r="M646" s="188"/>
    </row>
    <row r="647" spans="13:13" s="1" customFormat="1" x14ac:dyDescent="0.2">
      <c r="M647" s="188"/>
    </row>
    <row r="648" spans="13:13" s="1" customFormat="1" x14ac:dyDescent="0.2">
      <c r="M648" s="188"/>
    </row>
    <row r="649" spans="13:13" s="1" customFormat="1" x14ac:dyDescent="0.2">
      <c r="M649" s="188"/>
    </row>
    <row r="650" spans="13:13" s="1" customFormat="1" x14ac:dyDescent="0.2">
      <c r="M650" s="188"/>
    </row>
    <row r="651" spans="13:13" s="1" customFormat="1" x14ac:dyDescent="0.2">
      <c r="M651" s="188"/>
    </row>
    <row r="652" spans="13:13" s="1" customFormat="1" x14ac:dyDescent="0.2">
      <c r="M652" s="188"/>
    </row>
    <row r="653" spans="13:13" s="1" customFormat="1" x14ac:dyDescent="0.2">
      <c r="M653" s="188"/>
    </row>
    <row r="654" spans="13:13" s="1" customFormat="1" x14ac:dyDescent="0.2">
      <c r="M654" s="188"/>
    </row>
    <row r="655" spans="13:13" s="1" customFormat="1" x14ac:dyDescent="0.2">
      <c r="M655" s="188"/>
    </row>
    <row r="656" spans="13:13" s="1" customFormat="1" x14ac:dyDescent="0.2">
      <c r="M656" s="188"/>
    </row>
    <row r="657" spans="13:13" s="1" customFormat="1" x14ac:dyDescent="0.2">
      <c r="M657" s="188"/>
    </row>
    <row r="658" spans="13:13" s="1" customFormat="1" x14ac:dyDescent="0.2">
      <c r="M658" s="188"/>
    </row>
    <row r="659" spans="13:13" s="1" customFormat="1" x14ac:dyDescent="0.2">
      <c r="M659" s="188"/>
    </row>
    <row r="660" spans="13:13" s="1" customFormat="1" x14ac:dyDescent="0.2">
      <c r="M660" s="188"/>
    </row>
    <row r="661" spans="13:13" s="1" customFormat="1" x14ac:dyDescent="0.2">
      <c r="M661" s="188"/>
    </row>
    <row r="662" spans="13:13" s="1" customFormat="1" x14ac:dyDescent="0.2">
      <c r="M662" s="188"/>
    </row>
    <row r="663" spans="13:13" s="1" customFormat="1" x14ac:dyDescent="0.2">
      <c r="M663" s="188"/>
    </row>
    <row r="664" spans="13:13" s="1" customFormat="1" x14ac:dyDescent="0.2">
      <c r="M664" s="188"/>
    </row>
    <row r="665" spans="13:13" s="1" customFormat="1" x14ac:dyDescent="0.2">
      <c r="M665" s="188"/>
    </row>
    <row r="666" spans="13:13" s="1" customFormat="1" x14ac:dyDescent="0.2">
      <c r="M666" s="188"/>
    </row>
    <row r="667" spans="13:13" s="1" customFormat="1" x14ac:dyDescent="0.2">
      <c r="M667" s="188"/>
    </row>
    <row r="668" spans="13:13" s="1" customFormat="1" x14ac:dyDescent="0.2">
      <c r="M668" s="188"/>
    </row>
    <row r="669" spans="13:13" s="1" customFormat="1" x14ac:dyDescent="0.2">
      <c r="M669" s="188"/>
    </row>
    <row r="670" spans="13:13" s="1" customFormat="1" x14ac:dyDescent="0.2">
      <c r="M670" s="188"/>
    </row>
    <row r="671" spans="13:13" s="1" customFormat="1" x14ac:dyDescent="0.2">
      <c r="M671" s="188"/>
    </row>
    <row r="672" spans="13:13" s="1" customFormat="1" x14ac:dyDescent="0.2">
      <c r="M672" s="188"/>
    </row>
    <row r="673" spans="13:13" s="1" customFormat="1" x14ac:dyDescent="0.2">
      <c r="M673" s="188"/>
    </row>
    <row r="674" spans="13:13" s="1" customFormat="1" x14ac:dyDescent="0.2">
      <c r="M674" s="188"/>
    </row>
    <row r="675" spans="13:13" s="1" customFormat="1" x14ac:dyDescent="0.2">
      <c r="M675" s="188"/>
    </row>
    <row r="676" spans="13:13" s="1" customFormat="1" x14ac:dyDescent="0.2">
      <c r="M676" s="188"/>
    </row>
    <row r="677" spans="13:13" s="1" customFormat="1" x14ac:dyDescent="0.2">
      <c r="M677" s="188"/>
    </row>
    <row r="678" spans="13:13" s="1" customFormat="1" x14ac:dyDescent="0.2">
      <c r="M678" s="188"/>
    </row>
    <row r="679" spans="13:13" s="1" customFormat="1" x14ac:dyDescent="0.2">
      <c r="M679" s="188"/>
    </row>
    <row r="680" spans="13:13" s="1" customFormat="1" x14ac:dyDescent="0.2">
      <c r="M680" s="188"/>
    </row>
    <row r="681" spans="13:13" s="1" customFormat="1" x14ac:dyDescent="0.2">
      <c r="M681" s="188"/>
    </row>
    <row r="682" spans="13:13" s="1" customFormat="1" x14ac:dyDescent="0.2">
      <c r="M682" s="188"/>
    </row>
    <row r="683" spans="13:13" s="1" customFormat="1" x14ac:dyDescent="0.2">
      <c r="M683" s="188"/>
    </row>
    <row r="684" spans="13:13" s="1" customFormat="1" x14ac:dyDescent="0.2">
      <c r="M684" s="188"/>
    </row>
    <row r="685" spans="13:13" s="1" customFormat="1" x14ac:dyDescent="0.2">
      <c r="M685" s="188"/>
    </row>
    <row r="686" spans="13:13" s="1" customFormat="1" x14ac:dyDescent="0.2">
      <c r="M686" s="188"/>
    </row>
    <row r="687" spans="13:13" s="1" customFormat="1" x14ac:dyDescent="0.2">
      <c r="M687" s="188"/>
    </row>
    <row r="688" spans="13:13" s="1" customFormat="1" x14ac:dyDescent="0.2">
      <c r="M688" s="188"/>
    </row>
    <row r="689" spans="13:13" s="1" customFormat="1" x14ac:dyDescent="0.2">
      <c r="M689" s="188"/>
    </row>
    <row r="690" spans="13:13" s="1" customFormat="1" x14ac:dyDescent="0.2">
      <c r="M690" s="188"/>
    </row>
    <row r="691" spans="13:13" s="1" customFormat="1" x14ac:dyDescent="0.2">
      <c r="M691" s="188"/>
    </row>
    <row r="692" spans="13:13" s="1" customFormat="1" x14ac:dyDescent="0.2">
      <c r="M692" s="188"/>
    </row>
    <row r="693" spans="13:13" s="1" customFormat="1" x14ac:dyDescent="0.2">
      <c r="M693" s="188"/>
    </row>
    <row r="694" spans="13:13" s="1" customFormat="1" x14ac:dyDescent="0.2">
      <c r="M694" s="188"/>
    </row>
    <row r="695" spans="13:13" s="1" customFormat="1" x14ac:dyDescent="0.2">
      <c r="M695" s="188"/>
    </row>
    <row r="696" spans="13:13" s="1" customFormat="1" x14ac:dyDescent="0.2">
      <c r="M696" s="188"/>
    </row>
    <row r="697" spans="13:13" s="1" customFormat="1" x14ac:dyDescent="0.2">
      <c r="M697" s="188"/>
    </row>
    <row r="698" spans="13:13" s="1" customFormat="1" x14ac:dyDescent="0.2">
      <c r="M698" s="188"/>
    </row>
    <row r="699" spans="13:13" s="1" customFormat="1" x14ac:dyDescent="0.2">
      <c r="M699" s="188"/>
    </row>
    <row r="700" spans="13:13" s="1" customFormat="1" x14ac:dyDescent="0.2">
      <c r="M700" s="188"/>
    </row>
    <row r="701" spans="13:13" s="1" customFormat="1" x14ac:dyDescent="0.2">
      <c r="M701" s="188"/>
    </row>
    <row r="702" spans="13:13" s="1" customFormat="1" x14ac:dyDescent="0.2">
      <c r="M702" s="188"/>
    </row>
    <row r="703" spans="13:13" s="1" customFormat="1" x14ac:dyDescent="0.2">
      <c r="M703" s="188"/>
    </row>
    <row r="704" spans="13:13" s="1" customFormat="1" x14ac:dyDescent="0.2">
      <c r="M704" s="188"/>
    </row>
    <row r="705" spans="13:13" s="1" customFormat="1" x14ac:dyDescent="0.2">
      <c r="M705" s="188"/>
    </row>
    <row r="706" spans="13:13" s="1" customFormat="1" x14ac:dyDescent="0.2">
      <c r="M706" s="188"/>
    </row>
    <row r="707" spans="13:13" s="1" customFormat="1" x14ac:dyDescent="0.2">
      <c r="M707" s="188"/>
    </row>
    <row r="708" spans="13:13" s="1" customFormat="1" x14ac:dyDescent="0.2">
      <c r="M708" s="188"/>
    </row>
    <row r="709" spans="13:13" s="1" customFormat="1" x14ac:dyDescent="0.2">
      <c r="M709" s="188"/>
    </row>
    <row r="710" spans="13:13" s="1" customFormat="1" x14ac:dyDescent="0.2">
      <c r="M710" s="188"/>
    </row>
    <row r="711" spans="13:13" s="1" customFormat="1" x14ac:dyDescent="0.2">
      <c r="M711" s="188"/>
    </row>
    <row r="712" spans="13:13" s="1" customFormat="1" x14ac:dyDescent="0.2">
      <c r="M712" s="188"/>
    </row>
    <row r="713" spans="13:13" s="1" customFormat="1" x14ac:dyDescent="0.2">
      <c r="M713" s="188"/>
    </row>
    <row r="714" spans="13:13" s="1" customFormat="1" x14ac:dyDescent="0.2">
      <c r="M714" s="188"/>
    </row>
    <row r="715" spans="13:13" s="1" customFormat="1" x14ac:dyDescent="0.2">
      <c r="M715" s="188"/>
    </row>
    <row r="716" spans="13:13" s="1" customFormat="1" x14ac:dyDescent="0.2">
      <c r="M716" s="188"/>
    </row>
    <row r="717" spans="13:13" s="1" customFormat="1" x14ac:dyDescent="0.2">
      <c r="M717" s="188"/>
    </row>
    <row r="718" spans="13:13" s="1" customFormat="1" x14ac:dyDescent="0.2">
      <c r="M718" s="188"/>
    </row>
    <row r="719" spans="13:13" s="1" customFormat="1" x14ac:dyDescent="0.2">
      <c r="M719" s="188"/>
    </row>
    <row r="720" spans="13:13" s="1" customFormat="1" x14ac:dyDescent="0.2">
      <c r="M720" s="188"/>
    </row>
    <row r="721" spans="13:13" s="1" customFormat="1" x14ac:dyDescent="0.2">
      <c r="M721" s="188"/>
    </row>
    <row r="722" spans="13:13" s="1" customFormat="1" x14ac:dyDescent="0.2">
      <c r="M722" s="188"/>
    </row>
    <row r="723" spans="13:13" s="1" customFormat="1" x14ac:dyDescent="0.2">
      <c r="M723" s="188"/>
    </row>
    <row r="724" spans="13:13" s="1" customFormat="1" x14ac:dyDescent="0.2">
      <c r="M724" s="188"/>
    </row>
    <row r="725" spans="13:13" s="1" customFormat="1" x14ac:dyDescent="0.2">
      <c r="M725" s="188"/>
    </row>
    <row r="726" spans="13:13" s="1" customFormat="1" x14ac:dyDescent="0.2">
      <c r="M726" s="188"/>
    </row>
    <row r="727" spans="13:13" s="1" customFormat="1" x14ac:dyDescent="0.2">
      <c r="M727" s="188"/>
    </row>
    <row r="728" spans="13:13" s="1" customFormat="1" x14ac:dyDescent="0.2">
      <c r="M728" s="188"/>
    </row>
    <row r="729" spans="13:13" s="1" customFormat="1" x14ac:dyDescent="0.2">
      <c r="M729" s="188"/>
    </row>
    <row r="730" spans="13:13" s="1" customFormat="1" x14ac:dyDescent="0.2">
      <c r="M730" s="188"/>
    </row>
    <row r="731" spans="13:13" s="1" customFormat="1" x14ac:dyDescent="0.2">
      <c r="M731" s="188"/>
    </row>
    <row r="732" spans="13:13" s="1" customFormat="1" x14ac:dyDescent="0.2">
      <c r="M732" s="188"/>
    </row>
    <row r="733" spans="13:13" s="1" customFormat="1" x14ac:dyDescent="0.2">
      <c r="M733" s="188"/>
    </row>
    <row r="734" spans="13:13" s="1" customFormat="1" x14ac:dyDescent="0.2">
      <c r="M734" s="188"/>
    </row>
    <row r="735" spans="13:13" s="1" customFormat="1" x14ac:dyDescent="0.2">
      <c r="M735" s="188"/>
    </row>
    <row r="736" spans="13:13" s="1" customFormat="1" x14ac:dyDescent="0.2">
      <c r="M736" s="188"/>
    </row>
    <row r="737" spans="13:13" s="1" customFormat="1" x14ac:dyDescent="0.2">
      <c r="M737" s="188"/>
    </row>
    <row r="738" spans="13:13" s="1" customFormat="1" x14ac:dyDescent="0.2">
      <c r="M738" s="188"/>
    </row>
    <row r="739" spans="13:13" s="1" customFormat="1" x14ac:dyDescent="0.2">
      <c r="M739" s="188"/>
    </row>
    <row r="740" spans="13:13" s="1" customFormat="1" x14ac:dyDescent="0.2">
      <c r="M740" s="188"/>
    </row>
    <row r="741" spans="13:13" s="1" customFormat="1" x14ac:dyDescent="0.2">
      <c r="M741" s="188"/>
    </row>
    <row r="742" spans="13:13" s="1" customFormat="1" x14ac:dyDescent="0.2">
      <c r="M742" s="188"/>
    </row>
    <row r="743" spans="13:13" s="1" customFormat="1" x14ac:dyDescent="0.2">
      <c r="M743" s="188"/>
    </row>
    <row r="744" spans="13:13" s="1" customFormat="1" x14ac:dyDescent="0.2">
      <c r="M744" s="188"/>
    </row>
    <row r="745" spans="13:13" s="1" customFormat="1" x14ac:dyDescent="0.2">
      <c r="M745" s="188"/>
    </row>
    <row r="746" spans="13:13" s="1" customFormat="1" x14ac:dyDescent="0.2">
      <c r="M746" s="188"/>
    </row>
    <row r="747" spans="13:13" s="1" customFormat="1" x14ac:dyDescent="0.2">
      <c r="M747" s="188"/>
    </row>
    <row r="748" spans="13:13" s="1" customFormat="1" x14ac:dyDescent="0.2">
      <c r="M748" s="188"/>
    </row>
    <row r="749" spans="13:13" s="1" customFormat="1" x14ac:dyDescent="0.2">
      <c r="M749" s="188"/>
    </row>
    <row r="750" spans="13:13" s="1" customFormat="1" x14ac:dyDescent="0.2">
      <c r="M750" s="188"/>
    </row>
    <row r="751" spans="13:13" s="1" customFormat="1" x14ac:dyDescent="0.2">
      <c r="M751" s="188"/>
    </row>
    <row r="752" spans="13:13" s="1" customFormat="1" x14ac:dyDescent="0.2">
      <c r="M752" s="188"/>
    </row>
    <row r="753" spans="13:13" s="1" customFormat="1" x14ac:dyDescent="0.2">
      <c r="M753" s="188"/>
    </row>
    <row r="754" spans="13:13" s="1" customFormat="1" x14ac:dyDescent="0.2">
      <c r="M754" s="188"/>
    </row>
    <row r="755" spans="13:13" s="1" customFormat="1" x14ac:dyDescent="0.2">
      <c r="M755" s="188"/>
    </row>
    <row r="756" spans="13:13" s="1" customFormat="1" x14ac:dyDescent="0.2">
      <c r="M756" s="188"/>
    </row>
    <row r="757" spans="13:13" s="1" customFormat="1" x14ac:dyDescent="0.2">
      <c r="M757" s="188"/>
    </row>
    <row r="758" spans="13:13" s="1" customFormat="1" x14ac:dyDescent="0.2">
      <c r="M758" s="188"/>
    </row>
    <row r="759" spans="13:13" s="1" customFormat="1" x14ac:dyDescent="0.2">
      <c r="M759" s="188"/>
    </row>
    <row r="760" spans="13:13" s="1" customFormat="1" x14ac:dyDescent="0.2">
      <c r="M760" s="188"/>
    </row>
    <row r="761" spans="13:13" s="1" customFormat="1" x14ac:dyDescent="0.2">
      <c r="M761" s="188"/>
    </row>
    <row r="762" spans="13:13" s="1" customFormat="1" x14ac:dyDescent="0.2">
      <c r="M762" s="188"/>
    </row>
    <row r="763" spans="13:13" s="1" customFormat="1" x14ac:dyDescent="0.2">
      <c r="M763" s="188"/>
    </row>
    <row r="764" spans="13:13" s="1" customFormat="1" x14ac:dyDescent="0.2">
      <c r="M764" s="188"/>
    </row>
    <row r="765" spans="13:13" s="1" customFormat="1" x14ac:dyDescent="0.2">
      <c r="M765" s="188"/>
    </row>
    <row r="766" spans="13:13" s="1" customFormat="1" x14ac:dyDescent="0.2">
      <c r="M766" s="188"/>
    </row>
    <row r="767" spans="13:13" s="1" customFormat="1" x14ac:dyDescent="0.2">
      <c r="M767" s="188"/>
    </row>
    <row r="768" spans="13:13" s="1" customFormat="1" x14ac:dyDescent="0.2">
      <c r="M768" s="188"/>
    </row>
    <row r="769" spans="13:13" s="1" customFormat="1" x14ac:dyDescent="0.2">
      <c r="M769" s="188"/>
    </row>
    <row r="770" spans="13:13" s="1" customFormat="1" x14ac:dyDescent="0.2">
      <c r="M770" s="188"/>
    </row>
    <row r="771" spans="13:13" s="1" customFormat="1" x14ac:dyDescent="0.2">
      <c r="M771" s="188"/>
    </row>
    <row r="772" spans="13:13" s="1" customFormat="1" x14ac:dyDescent="0.2">
      <c r="M772" s="188"/>
    </row>
    <row r="773" spans="13:13" s="1" customFormat="1" x14ac:dyDescent="0.2">
      <c r="M773" s="188"/>
    </row>
    <row r="774" spans="13:13" s="1" customFormat="1" x14ac:dyDescent="0.2">
      <c r="M774" s="188"/>
    </row>
    <row r="775" spans="13:13" s="1" customFormat="1" x14ac:dyDescent="0.2">
      <c r="M775" s="188"/>
    </row>
    <row r="776" spans="13:13" s="1" customFormat="1" x14ac:dyDescent="0.2">
      <c r="M776" s="188"/>
    </row>
    <row r="777" spans="13:13" s="1" customFormat="1" x14ac:dyDescent="0.2">
      <c r="M777" s="188"/>
    </row>
    <row r="778" spans="13:13" s="1" customFormat="1" x14ac:dyDescent="0.2">
      <c r="M778" s="188"/>
    </row>
    <row r="779" spans="13:13" s="1" customFormat="1" x14ac:dyDescent="0.2">
      <c r="M779" s="188"/>
    </row>
    <row r="780" spans="13:13" s="1" customFormat="1" x14ac:dyDescent="0.2">
      <c r="M780" s="188"/>
    </row>
    <row r="781" spans="13:13" s="1" customFormat="1" x14ac:dyDescent="0.2">
      <c r="M781" s="188"/>
    </row>
    <row r="782" spans="13:13" s="1" customFormat="1" x14ac:dyDescent="0.2">
      <c r="M782" s="188"/>
    </row>
    <row r="783" spans="13:13" s="1" customFormat="1" x14ac:dyDescent="0.2">
      <c r="M783" s="188"/>
    </row>
    <row r="784" spans="13:13" s="1" customFormat="1" x14ac:dyDescent="0.2">
      <c r="M784" s="188"/>
    </row>
    <row r="785" spans="13:13" s="1" customFormat="1" x14ac:dyDescent="0.2">
      <c r="M785" s="188"/>
    </row>
    <row r="786" spans="13:13" s="1" customFormat="1" x14ac:dyDescent="0.2">
      <c r="M786" s="188"/>
    </row>
    <row r="787" spans="13:13" s="1" customFormat="1" x14ac:dyDescent="0.2">
      <c r="M787" s="188"/>
    </row>
    <row r="788" spans="13:13" s="1" customFormat="1" x14ac:dyDescent="0.2">
      <c r="M788" s="188"/>
    </row>
    <row r="789" spans="13:13" s="1" customFormat="1" x14ac:dyDescent="0.2">
      <c r="M789" s="188"/>
    </row>
    <row r="790" spans="13:13" s="1" customFormat="1" x14ac:dyDescent="0.2">
      <c r="M790" s="188"/>
    </row>
    <row r="791" spans="13:13" s="1" customFormat="1" x14ac:dyDescent="0.2">
      <c r="M791" s="188"/>
    </row>
    <row r="792" spans="13:13" s="1" customFormat="1" x14ac:dyDescent="0.2">
      <c r="M792" s="188"/>
    </row>
    <row r="793" spans="13:13" s="1" customFormat="1" x14ac:dyDescent="0.2">
      <c r="M793" s="188"/>
    </row>
    <row r="794" spans="13:13" s="1" customFormat="1" x14ac:dyDescent="0.2">
      <c r="M794" s="188"/>
    </row>
    <row r="795" spans="13:13" s="1" customFormat="1" x14ac:dyDescent="0.2">
      <c r="M795" s="188"/>
    </row>
    <row r="796" spans="13:13" s="1" customFormat="1" x14ac:dyDescent="0.2">
      <c r="M796" s="188"/>
    </row>
    <row r="797" spans="13:13" s="1" customFormat="1" x14ac:dyDescent="0.2">
      <c r="M797" s="188"/>
    </row>
    <row r="798" spans="13:13" s="1" customFormat="1" x14ac:dyDescent="0.2">
      <c r="M798" s="188"/>
    </row>
    <row r="799" spans="13:13" s="1" customFormat="1" x14ac:dyDescent="0.2">
      <c r="M799" s="188"/>
    </row>
    <row r="800" spans="13:13" s="1" customFormat="1" x14ac:dyDescent="0.2">
      <c r="M800" s="188"/>
    </row>
    <row r="801" spans="13:13" s="1" customFormat="1" x14ac:dyDescent="0.2">
      <c r="M801" s="188"/>
    </row>
    <row r="802" spans="13:13" s="1" customFormat="1" x14ac:dyDescent="0.2">
      <c r="M802" s="188"/>
    </row>
    <row r="803" spans="13:13" s="1" customFormat="1" x14ac:dyDescent="0.2">
      <c r="M803" s="188"/>
    </row>
    <row r="804" spans="13:13" s="1" customFormat="1" x14ac:dyDescent="0.2">
      <c r="M804" s="188"/>
    </row>
    <row r="805" spans="13:13" s="1" customFormat="1" x14ac:dyDescent="0.2">
      <c r="M805" s="188"/>
    </row>
    <row r="806" spans="13:13" s="1" customFormat="1" x14ac:dyDescent="0.2">
      <c r="M806" s="188"/>
    </row>
    <row r="807" spans="13:13" s="1" customFormat="1" x14ac:dyDescent="0.2">
      <c r="M807" s="188"/>
    </row>
    <row r="808" spans="13:13" s="1" customFormat="1" x14ac:dyDescent="0.2">
      <c r="M808" s="188"/>
    </row>
    <row r="809" spans="13:13" s="1" customFormat="1" x14ac:dyDescent="0.2">
      <c r="M809" s="188"/>
    </row>
    <row r="810" spans="13:13" s="1" customFormat="1" x14ac:dyDescent="0.2">
      <c r="M810" s="188"/>
    </row>
    <row r="811" spans="13:13" s="1" customFormat="1" x14ac:dyDescent="0.2">
      <c r="M811" s="188"/>
    </row>
    <row r="812" spans="13:13" s="1" customFormat="1" x14ac:dyDescent="0.2">
      <c r="M812" s="188"/>
    </row>
    <row r="813" spans="13:13" s="1" customFormat="1" x14ac:dyDescent="0.2">
      <c r="M813" s="188"/>
    </row>
    <row r="814" spans="13:13" s="1" customFormat="1" x14ac:dyDescent="0.2">
      <c r="M814" s="188"/>
    </row>
    <row r="815" spans="13:13" s="1" customFormat="1" x14ac:dyDescent="0.2">
      <c r="M815" s="188"/>
    </row>
    <row r="816" spans="13:13" s="1" customFormat="1" x14ac:dyDescent="0.2">
      <c r="M816" s="188"/>
    </row>
    <row r="817" spans="13:13" s="1" customFormat="1" x14ac:dyDescent="0.2">
      <c r="M817" s="188"/>
    </row>
    <row r="818" spans="13:13" s="1" customFormat="1" x14ac:dyDescent="0.2">
      <c r="M818" s="188"/>
    </row>
    <row r="819" spans="13:13" s="1" customFormat="1" x14ac:dyDescent="0.2">
      <c r="M819" s="188"/>
    </row>
    <row r="820" spans="13:13" s="1" customFormat="1" x14ac:dyDescent="0.2">
      <c r="M820" s="188"/>
    </row>
    <row r="821" spans="13:13" s="1" customFormat="1" x14ac:dyDescent="0.2">
      <c r="M821" s="188"/>
    </row>
    <row r="822" spans="13:13" s="1" customFormat="1" x14ac:dyDescent="0.2">
      <c r="M822" s="188"/>
    </row>
    <row r="823" spans="13:13" s="1" customFormat="1" x14ac:dyDescent="0.2">
      <c r="M823" s="188"/>
    </row>
    <row r="824" spans="13:13" s="1" customFormat="1" x14ac:dyDescent="0.2">
      <c r="M824" s="188"/>
    </row>
    <row r="825" spans="13:13" s="1" customFormat="1" x14ac:dyDescent="0.2">
      <c r="M825" s="188"/>
    </row>
    <row r="826" spans="13:13" s="1" customFormat="1" x14ac:dyDescent="0.2">
      <c r="M826" s="188"/>
    </row>
    <row r="827" spans="13:13" s="1" customFormat="1" x14ac:dyDescent="0.2">
      <c r="M827" s="188"/>
    </row>
    <row r="828" spans="13:13" s="1" customFormat="1" x14ac:dyDescent="0.2">
      <c r="M828" s="188"/>
    </row>
    <row r="829" spans="13:13" s="1" customFormat="1" x14ac:dyDescent="0.2">
      <c r="M829" s="188"/>
    </row>
    <row r="830" spans="13:13" s="1" customFormat="1" x14ac:dyDescent="0.2">
      <c r="M830" s="188"/>
    </row>
    <row r="831" spans="13:13" s="1" customFormat="1" x14ac:dyDescent="0.2">
      <c r="M831" s="188"/>
    </row>
    <row r="832" spans="13:13" s="1" customFormat="1" x14ac:dyDescent="0.2">
      <c r="M832" s="188"/>
    </row>
    <row r="833" spans="13:13" s="1" customFormat="1" x14ac:dyDescent="0.2">
      <c r="M833" s="188"/>
    </row>
    <row r="834" spans="13:13" s="1" customFormat="1" x14ac:dyDescent="0.2">
      <c r="M834" s="188"/>
    </row>
    <row r="835" spans="13:13" s="1" customFormat="1" x14ac:dyDescent="0.2">
      <c r="M835" s="188"/>
    </row>
    <row r="836" spans="13:13" s="1" customFormat="1" x14ac:dyDescent="0.2">
      <c r="M836" s="188"/>
    </row>
    <row r="837" spans="13:13" s="1" customFormat="1" x14ac:dyDescent="0.2">
      <c r="M837" s="188"/>
    </row>
    <row r="838" spans="13:13" s="1" customFormat="1" x14ac:dyDescent="0.2">
      <c r="M838" s="188"/>
    </row>
    <row r="839" spans="13:13" s="1" customFormat="1" x14ac:dyDescent="0.2">
      <c r="M839" s="188"/>
    </row>
    <row r="840" spans="13:13" s="1" customFormat="1" x14ac:dyDescent="0.2">
      <c r="M840" s="188"/>
    </row>
    <row r="841" spans="13:13" s="1" customFormat="1" x14ac:dyDescent="0.2">
      <c r="M841" s="188"/>
    </row>
    <row r="842" spans="13:13" s="1" customFormat="1" x14ac:dyDescent="0.2">
      <c r="M842" s="188"/>
    </row>
    <row r="843" spans="13:13" s="1" customFormat="1" x14ac:dyDescent="0.2">
      <c r="M843" s="188"/>
    </row>
    <row r="844" spans="13:13" s="1" customFormat="1" x14ac:dyDescent="0.2">
      <c r="M844" s="188"/>
    </row>
    <row r="845" spans="13:13" s="1" customFormat="1" x14ac:dyDescent="0.2">
      <c r="M845" s="188"/>
    </row>
    <row r="846" spans="13:13" s="1" customFormat="1" x14ac:dyDescent="0.2">
      <c r="M846" s="188"/>
    </row>
    <row r="847" spans="13:13" s="1" customFormat="1" x14ac:dyDescent="0.2">
      <c r="M847" s="188"/>
    </row>
    <row r="848" spans="13:13" s="1" customFormat="1" x14ac:dyDescent="0.2">
      <c r="M848" s="188"/>
    </row>
    <row r="849" spans="13:13" s="1" customFormat="1" x14ac:dyDescent="0.2">
      <c r="M849" s="188"/>
    </row>
    <row r="850" spans="13:13" s="1" customFormat="1" x14ac:dyDescent="0.2">
      <c r="M850" s="188"/>
    </row>
    <row r="851" spans="13:13" s="1" customFormat="1" x14ac:dyDescent="0.2">
      <c r="M851" s="188"/>
    </row>
    <row r="852" spans="13:13" s="1" customFormat="1" x14ac:dyDescent="0.2">
      <c r="M852" s="188"/>
    </row>
    <row r="853" spans="13:13" s="1" customFormat="1" x14ac:dyDescent="0.2">
      <c r="M853" s="188"/>
    </row>
    <row r="854" spans="13:13" s="1" customFormat="1" x14ac:dyDescent="0.2">
      <c r="M854" s="188"/>
    </row>
    <row r="855" spans="13:13" s="1" customFormat="1" x14ac:dyDescent="0.2">
      <c r="M855" s="188"/>
    </row>
    <row r="856" spans="13:13" s="1" customFormat="1" x14ac:dyDescent="0.2">
      <c r="M856" s="188"/>
    </row>
    <row r="857" spans="13:13" s="1" customFormat="1" x14ac:dyDescent="0.2">
      <c r="M857" s="188"/>
    </row>
    <row r="858" spans="13:13" s="1" customFormat="1" x14ac:dyDescent="0.2">
      <c r="M858" s="188"/>
    </row>
    <row r="859" spans="13:13" s="1" customFormat="1" x14ac:dyDescent="0.2">
      <c r="M859" s="188"/>
    </row>
    <row r="860" spans="13:13" s="1" customFormat="1" x14ac:dyDescent="0.2">
      <c r="M860" s="188"/>
    </row>
    <row r="861" spans="13:13" s="1" customFormat="1" x14ac:dyDescent="0.2">
      <c r="M861" s="188"/>
    </row>
    <row r="862" spans="13:13" s="1" customFormat="1" x14ac:dyDescent="0.2">
      <c r="M862" s="188"/>
    </row>
    <row r="863" spans="13:13" s="1" customFormat="1" x14ac:dyDescent="0.2">
      <c r="M863" s="188"/>
    </row>
    <row r="864" spans="13:13" s="1" customFormat="1" x14ac:dyDescent="0.2">
      <c r="M864" s="188"/>
    </row>
    <row r="865" spans="13:13" s="1" customFormat="1" x14ac:dyDescent="0.2">
      <c r="M865" s="188"/>
    </row>
    <row r="866" spans="13:13" s="1" customFormat="1" x14ac:dyDescent="0.2">
      <c r="M866" s="188"/>
    </row>
    <row r="867" spans="13:13" s="1" customFormat="1" x14ac:dyDescent="0.2">
      <c r="M867" s="188"/>
    </row>
    <row r="868" spans="13:13" s="1" customFormat="1" x14ac:dyDescent="0.2">
      <c r="M868" s="188"/>
    </row>
    <row r="869" spans="13:13" s="1" customFormat="1" x14ac:dyDescent="0.2">
      <c r="M869" s="188"/>
    </row>
    <row r="870" spans="13:13" s="1" customFormat="1" x14ac:dyDescent="0.2">
      <c r="M870" s="188"/>
    </row>
    <row r="871" spans="13:13" s="1" customFormat="1" x14ac:dyDescent="0.2">
      <c r="M871" s="188"/>
    </row>
    <row r="872" spans="13:13" s="1" customFormat="1" x14ac:dyDescent="0.2">
      <c r="M872" s="188"/>
    </row>
    <row r="873" spans="13:13" s="1" customFormat="1" x14ac:dyDescent="0.2">
      <c r="M873" s="188"/>
    </row>
    <row r="874" spans="13:13" s="1" customFormat="1" x14ac:dyDescent="0.2">
      <c r="M874" s="188"/>
    </row>
    <row r="875" spans="13:13" s="1" customFormat="1" x14ac:dyDescent="0.2">
      <c r="M875" s="188"/>
    </row>
    <row r="876" spans="13:13" s="1" customFormat="1" x14ac:dyDescent="0.2">
      <c r="M876" s="188"/>
    </row>
    <row r="877" spans="13:13" s="1" customFormat="1" x14ac:dyDescent="0.2">
      <c r="M877" s="188"/>
    </row>
    <row r="878" spans="13:13" s="1" customFormat="1" x14ac:dyDescent="0.2">
      <c r="M878" s="188"/>
    </row>
    <row r="879" spans="13:13" s="1" customFormat="1" x14ac:dyDescent="0.2">
      <c r="M879" s="188"/>
    </row>
    <row r="880" spans="13:13" s="1" customFormat="1" x14ac:dyDescent="0.2">
      <c r="M880" s="188"/>
    </row>
    <row r="881" spans="13:13" s="1" customFormat="1" x14ac:dyDescent="0.2">
      <c r="M881" s="188"/>
    </row>
    <row r="882" spans="13:13" s="1" customFormat="1" x14ac:dyDescent="0.2">
      <c r="M882" s="188"/>
    </row>
    <row r="883" spans="13:13" s="1" customFormat="1" x14ac:dyDescent="0.2">
      <c r="M883" s="188"/>
    </row>
    <row r="884" spans="13:13" s="1" customFormat="1" x14ac:dyDescent="0.2">
      <c r="M884" s="188"/>
    </row>
    <row r="885" spans="13:13" s="1" customFormat="1" x14ac:dyDescent="0.2">
      <c r="M885" s="188"/>
    </row>
    <row r="886" spans="13:13" s="1" customFormat="1" x14ac:dyDescent="0.2">
      <c r="M886" s="188"/>
    </row>
    <row r="887" spans="13:13" s="1" customFormat="1" x14ac:dyDescent="0.2">
      <c r="M887" s="188"/>
    </row>
    <row r="888" spans="13:13" s="1" customFormat="1" x14ac:dyDescent="0.2">
      <c r="M888" s="188"/>
    </row>
    <row r="889" spans="13:13" s="1" customFormat="1" x14ac:dyDescent="0.2">
      <c r="M889" s="188"/>
    </row>
    <row r="890" spans="13:13" s="1" customFormat="1" x14ac:dyDescent="0.2">
      <c r="M890" s="188"/>
    </row>
    <row r="891" spans="13:13" s="1" customFormat="1" x14ac:dyDescent="0.2">
      <c r="M891" s="188"/>
    </row>
    <row r="892" spans="13:13" s="1" customFormat="1" x14ac:dyDescent="0.2">
      <c r="M892" s="188"/>
    </row>
    <row r="893" spans="13:13" s="1" customFormat="1" x14ac:dyDescent="0.2">
      <c r="M893" s="188"/>
    </row>
    <row r="894" spans="13:13" s="1" customFormat="1" x14ac:dyDescent="0.2">
      <c r="M894" s="188"/>
    </row>
    <row r="895" spans="13:13" s="1" customFormat="1" x14ac:dyDescent="0.2">
      <c r="M895" s="188"/>
    </row>
    <row r="896" spans="13:13" s="1" customFormat="1" x14ac:dyDescent="0.2">
      <c r="M896" s="188"/>
    </row>
    <row r="897" spans="13:13" s="1" customFormat="1" x14ac:dyDescent="0.2">
      <c r="M897" s="188"/>
    </row>
    <row r="898" spans="13:13" s="1" customFormat="1" x14ac:dyDescent="0.2">
      <c r="M898" s="188"/>
    </row>
    <row r="899" spans="13:13" s="1" customFormat="1" x14ac:dyDescent="0.2">
      <c r="M899" s="188"/>
    </row>
    <row r="900" spans="13:13" s="1" customFormat="1" x14ac:dyDescent="0.2">
      <c r="M900" s="188"/>
    </row>
    <row r="901" spans="13:13" s="1" customFormat="1" x14ac:dyDescent="0.2">
      <c r="M901" s="188"/>
    </row>
    <row r="902" spans="13:13" s="1" customFormat="1" x14ac:dyDescent="0.2">
      <c r="M902" s="188"/>
    </row>
    <row r="903" spans="13:13" s="1" customFormat="1" x14ac:dyDescent="0.2">
      <c r="M903" s="188"/>
    </row>
    <row r="904" spans="13:13" s="1" customFormat="1" x14ac:dyDescent="0.2">
      <c r="M904" s="188"/>
    </row>
    <row r="905" spans="13:13" s="1" customFormat="1" x14ac:dyDescent="0.2">
      <c r="M905" s="188"/>
    </row>
    <row r="906" spans="13:13" s="1" customFormat="1" x14ac:dyDescent="0.2">
      <c r="M906" s="188"/>
    </row>
    <row r="907" spans="13:13" s="1" customFormat="1" x14ac:dyDescent="0.2">
      <c r="M907" s="188"/>
    </row>
    <row r="908" spans="13:13" s="1" customFormat="1" x14ac:dyDescent="0.2">
      <c r="M908" s="188"/>
    </row>
    <row r="909" spans="13:13" s="1" customFormat="1" x14ac:dyDescent="0.2">
      <c r="M909" s="188"/>
    </row>
    <row r="910" spans="13:13" s="1" customFormat="1" x14ac:dyDescent="0.2">
      <c r="M910" s="188"/>
    </row>
    <row r="911" spans="13:13" s="1" customFormat="1" x14ac:dyDescent="0.2">
      <c r="M911" s="188"/>
    </row>
    <row r="912" spans="13:13" s="1" customFormat="1" x14ac:dyDescent="0.2">
      <c r="M912" s="188"/>
    </row>
    <row r="913" spans="13:13" s="1" customFormat="1" x14ac:dyDescent="0.2">
      <c r="M913" s="188"/>
    </row>
    <row r="914" spans="13:13" s="1" customFormat="1" x14ac:dyDescent="0.2">
      <c r="M914" s="188"/>
    </row>
    <row r="915" spans="13:13" s="1" customFormat="1" x14ac:dyDescent="0.2">
      <c r="M915" s="188"/>
    </row>
    <row r="916" spans="13:13" s="1" customFormat="1" x14ac:dyDescent="0.2">
      <c r="M916" s="188"/>
    </row>
    <row r="917" spans="13:13" s="1" customFormat="1" x14ac:dyDescent="0.2">
      <c r="M917" s="188"/>
    </row>
    <row r="918" spans="13:13" s="1" customFormat="1" x14ac:dyDescent="0.2">
      <c r="M918" s="188"/>
    </row>
    <row r="919" spans="13:13" s="1" customFormat="1" x14ac:dyDescent="0.2">
      <c r="M919" s="188"/>
    </row>
    <row r="920" spans="13:13" s="1" customFormat="1" x14ac:dyDescent="0.2">
      <c r="M920" s="188"/>
    </row>
    <row r="921" spans="13:13" s="1" customFormat="1" x14ac:dyDescent="0.2">
      <c r="M921" s="188"/>
    </row>
    <row r="922" spans="13:13" s="1" customFormat="1" x14ac:dyDescent="0.2">
      <c r="M922" s="188"/>
    </row>
    <row r="923" spans="13:13" s="1" customFormat="1" x14ac:dyDescent="0.2">
      <c r="M923" s="188"/>
    </row>
    <row r="924" spans="13:13" s="1" customFormat="1" x14ac:dyDescent="0.2">
      <c r="M924" s="188"/>
    </row>
    <row r="925" spans="13:13" s="1" customFormat="1" x14ac:dyDescent="0.2">
      <c r="M925" s="188"/>
    </row>
    <row r="926" spans="13:13" s="1" customFormat="1" x14ac:dyDescent="0.2">
      <c r="M926" s="188"/>
    </row>
    <row r="927" spans="13:13" s="1" customFormat="1" x14ac:dyDescent="0.2">
      <c r="M927" s="188"/>
    </row>
    <row r="928" spans="13:13" s="1" customFormat="1" x14ac:dyDescent="0.2">
      <c r="M928" s="188"/>
    </row>
    <row r="929" spans="13:13" s="1" customFormat="1" x14ac:dyDescent="0.2">
      <c r="M929" s="188"/>
    </row>
    <row r="930" spans="13:13" s="1" customFormat="1" x14ac:dyDescent="0.2">
      <c r="M930" s="188"/>
    </row>
    <row r="931" spans="13:13" s="1" customFormat="1" x14ac:dyDescent="0.2">
      <c r="M931" s="188"/>
    </row>
    <row r="932" spans="13:13" s="1" customFormat="1" x14ac:dyDescent="0.2">
      <c r="M932" s="188"/>
    </row>
    <row r="933" spans="13:13" s="1" customFormat="1" x14ac:dyDescent="0.2">
      <c r="M933" s="188"/>
    </row>
    <row r="934" spans="13:13" s="1" customFormat="1" x14ac:dyDescent="0.2">
      <c r="M934" s="188"/>
    </row>
    <row r="935" spans="13:13" s="1" customFormat="1" x14ac:dyDescent="0.2">
      <c r="M935" s="188"/>
    </row>
    <row r="936" spans="13:13" s="1" customFormat="1" x14ac:dyDescent="0.2">
      <c r="M936" s="188"/>
    </row>
    <row r="937" spans="13:13" s="1" customFormat="1" x14ac:dyDescent="0.2">
      <c r="M937" s="188"/>
    </row>
    <row r="938" spans="13:13" s="1" customFormat="1" x14ac:dyDescent="0.2">
      <c r="M938" s="188"/>
    </row>
    <row r="939" spans="13:13" s="1" customFormat="1" x14ac:dyDescent="0.2">
      <c r="M939" s="188"/>
    </row>
    <row r="940" spans="13:13" s="1" customFormat="1" x14ac:dyDescent="0.2">
      <c r="M940" s="188"/>
    </row>
    <row r="941" spans="13:13" s="1" customFormat="1" x14ac:dyDescent="0.2">
      <c r="M941" s="188"/>
    </row>
    <row r="942" spans="13:13" s="1" customFormat="1" x14ac:dyDescent="0.2">
      <c r="M942" s="188"/>
    </row>
    <row r="943" spans="13:13" s="1" customFormat="1" x14ac:dyDescent="0.2">
      <c r="M943" s="188"/>
    </row>
    <row r="944" spans="13:13" s="1" customFormat="1" x14ac:dyDescent="0.2">
      <c r="M944" s="188"/>
    </row>
    <row r="945" spans="13:13" s="1" customFormat="1" x14ac:dyDescent="0.2">
      <c r="M945" s="188"/>
    </row>
    <row r="946" spans="13:13" s="1" customFormat="1" x14ac:dyDescent="0.2">
      <c r="M946" s="188"/>
    </row>
    <row r="947" spans="13:13" s="1" customFormat="1" x14ac:dyDescent="0.2">
      <c r="M947" s="188"/>
    </row>
    <row r="948" spans="13:13" s="1" customFormat="1" x14ac:dyDescent="0.2">
      <c r="M948" s="188"/>
    </row>
    <row r="949" spans="13:13" s="1" customFormat="1" x14ac:dyDescent="0.2">
      <c r="M949" s="188"/>
    </row>
    <row r="950" spans="13:13" s="1" customFormat="1" x14ac:dyDescent="0.2">
      <c r="M950" s="188"/>
    </row>
    <row r="951" spans="13:13" s="1" customFormat="1" x14ac:dyDescent="0.2">
      <c r="M951" s="188"/>
    </row>
    <row r="952" spans="13:13" s="1" customFormat="1" x14ac:dyDescent="0.2">
      <c r="M952" s="188"/>
    </row>
    <row r="953" spans="13:13" s="1" customFormat="1" x14ac:dyDescent="0.2">
      <c r="M953" s="188"/>
    </row>
    <row r="954" spans="13:13" s="1" customFormat="1" x14ac:dyDescent="0.2">
      <c r="M954" s="188"/>
    </row>
    <row r="955" spans="13:13" s="1" customFormat="1" x14ac:dyDescent="0.2">
      <c r="M955" s="188"/>
    </row>
    <row r="956" spans="13:13" s="1" customFormat="1" x14ac:dyDescent="0.2">
      <c r="M956" s="188"/>
    </row>
    <row r="957" spans="13:13" s="1" customFormat="1" x14ac:dyDescent="0.2">
      <c r="M957" s="188"/>
    </row>
    <row r="958" spans="13:13" s="1" customFormat="1" x14ac:dyDescent="0.2">
      <c r="M958" s="188"/>
    </row>
    <row r="959" spans="13:13" s="1" customFormat="1" x14ac:dyDescent="0.2">
      <c r="M959" s="188"/>
    </row>
    <row r="960" spans="13:13" s="1" customFormat="1" x14ac:dyDescent="0.2">
      <c r="M960" s="188"/>
    </row>
    <row r="961" spans="13:13" s="1" customFormat="1" x14ac:dyDescent="0.2">
      <c r="M961" s="188"/>
    </row>
    <row r="962" spans="13:13" s="1" customFormat="1" x14ac:dyDescent="0.2">
      <c r="M962" s="188"/>
    </row>
    <row r="963" spans="13:13" s="1" customFormat="1" x14ac:dyDescent="0.2">
      <c r="M963" s="188"/>
    </row>
    <row r="964" spans="13:13" s="1" customFormat="1" x14ac:dyDescent="0.2">
      <c r="M964" s="188"/>
    </row>
    <row r="965" spans="13:13" s="1" customFormat="1" x14ac:dyDescent="0.2">
      <c r="M965" s="188"/>
    </row>
    <row r="966" spans="13:13" s="1" customFormat="1" x14ac:dyDescent="0.2">
      <c r="M966" s="188"/>
    </row>
    <row r="967" spans="13:13" s="1" customFormat="1" x14ac:dyDescent="0.2">
      <c r="M967" s="188"/>
    </row>
    <row r="968" spans="13:13" s="1" customFormat="1" x14ac:dyDescent="0.2">
      <c r="M968" s="188"/>
    </row>
    <row r="969" spans="13:13" s="1" customFormat="1" x14ac:dyDescent="0.2">
      <c r="M969" s="188"/>
    </row>
    <row r="970" spans="13:13" s="1" customFormat="1" x14ac:dyDescent="0.2">
      <c r="M970" s="188"/>
    </row>
    <row r="971" spans="13:13" s="1" customFormat="1" x14ac:dyDescent="0.2">
      <c r="M971" s="188"/>
    </row>
    <row r="972" spans="13:13" s="1" customFormat="1" x14ac:dyDescent="0.2">
      <c r="M972" s="188"/>
    </row>
    <row r="973" spans="13:13" s="1" customFormat="1" x14ac:dyDescent="0.2">
      <c r="M973" s="188"/>
    </row>
    <row r="974" spans="13:13" s="1" customFormat="1" x14ac:dyDescent="0.2">
      <c r="M974" s="188"/>
    </row>
    <row r="975" spans="13:13" s="1" customFormat="1" x14ac:dyDescent="0.2">
      <c r="M975" s="188"/>
    </row>
    <row r="976" spans="13:13" s="1" customFormat="1" x14ac:dyDescent="0.2">
      <c r="M976" s="188"/>
    </row>
    <row r="977" spans="13:13" s="1" customFormat="1" x14ac:dyDescent="0.2">
      <c r="M977" s="188"/>
    </row>
    <row r="978" spans="13:13" s="1" customFormat="1" x14ac:dyDescent="0.2">
      <c r="M978" s="188"/>
    </row>
    <row r="979" spans="13:13" s="1" customFormat="1" x14ac:dyDescent="0.2">
      <c r="M979" s="188"/>
    </row>
    <row r="980" spans="13:13" s="1" customFormat="1" x14ac:dyDescent="0.2">
      <c r="M980" s="188"/>
    </row>
    <row r="981" spans="13:13" s="1" customFormat="1" x14ac:dyDescent="0.2">
      <c r="M981" s="188"/>
    </row>
    <row r="982" spans="13:13" s="1" customFormat="1" x14ac:dyDescent="0.2">
      <c r="M982" s="188"/>
    </row>
    <row r="983" spans="13:13" s="1" customFormat="1" x14ac:dyDescent="0.2">
      <c r="M983" s="188"/>
    </row>
    <row r="984" spans="13:13" s="1" customFormat="1" x14ac:dyDescent="0.2">
      <c r="M984" s="188"/>
    </row>
    <row r="985" spans="13:13" s="1" customFormat="1" x14ac:dyDescent="0.2">
      <c r="M985" s="188"/>
    </row>
    <row r="986" spans="13:13" s="1" customFormat="1" x14ac:dyDescent="0.2">
      <c r="M986" s="188"/>
    </row>
    <row r="987" spans="13:13" s="1" customFormat="1" x14ac:dyDescent="0.2">
      <c r="M987" s="188"/>
    </row>
    <row r="988" spans="13:13" s="1" customFormat="1" x14ac:dyDescent="0.2">
      <c r="M988" s="188"/>
    </row>
    <row r="989" spans="13:13" s="1" customFormat="1" x14ac:dyDescent="0.2">
      <c r="M989" s="188"/>
    </row>
    <row r="990" spans="13:13" s="1" customFormat="1" x14ac:dyDescent="0.2">
      <c r="M990" s="188"/>
    </row>
    <row r="991" spans="13:13" s="1" customFormat="1" x14ac:dyDescent="0.2">
      <c r="M991" s="188"/>
    </row>
    <row r="992" spans="13:13" s="1" customFormat="1" x14ac:dyDescent="0.2">
      <c r="M992" s="188"/>
    </row>
    <row r="993" spans="13:13" s="1" customFormat="1" x14ac:dyDescent="0.2">
      <c r="M993" s="188"/>
    </row>
    <row r="994" spans="13:13" s="1" customFormat="1" x14ac:dyDescent="0.2">
      <c r="M994" s="188"/>
    </row>
    <row r="995" spans="13:13" s="1" customFormat="1" x14ac:dyDescent="0.2">
      <c r="M995" s="188"/>
    </row>
    <row r="996" spans="13:13" s="1" customFormat="1" x14ac:dyDescent="0.2">
      <c r="M996" s="188"/>
    </row>
    <row r="997" spans="13:13" s="1" customFormat="1" x14ac:dyDescent="0.2">
      <c r="M997" s="188"/>
    </row>
    <row r="998" spans="13:13" s="1" customFormat="1" x14ac:dyDescent="0.2">
      <c r="M998" s="188"/>
    </row>
    <row r="999" spans="13:13" s="1" customFormat="1" x14ac:dyDescent="0.2">
      <c r="M999" s="188"/>
    </row>
    <row r="1000" spans="13:13" s="1" customFormat="1" x14ac:dyDescent="0.2">
      <c r="M1000" s="188"/>
    </row>
    <row r="1001" spans="13:13" s="1" customFormat="1" x14ac:dyDescent="0.2">
      <c r="M1001" s="188"/>
    </row>
    <row r="1002" spans="13:13" s="1" customFormat="1" x14ac:dyDescent="0.2">
      <c r="M1002" s="188"/>
    </row>
    <row r="1003" spans="13:13" s="1" customFormat="1" x14ac:dyDescent="0.2">
      <c r="M1003" s="188"/>
    </row>
    <row r="1004" spans="13:13" s="1" customFormat="1" x14ac:dyDescent="0.2">
      <c r="M1004" s="188"/>
    </row>
    <row r="1005" spans="13:13" s="1" customFormat="1" x14ac:dyDescent="0.2">
      <c r="M1005" s="188"/>
    </row>
    <row r="1006" spans="13:13" s="1" customFormat="1" x14ac:dyDescent="0.2">
      <c r="M1006" s="188"/>
    </row>
    <row r="1007" spans="13:13" s="1" customFormat="1" x14ac:dyDescent="0.2">
      <c r="M1007" s="188"/>
    </row>
    <row r="1008" spans="13:13" s="1" customFormat="1" x14ac:dyDescent="0.2">
      <c r="M1008" s="188"/>
    </row>
    <row r="1009" spans="13:13" s="1" customFormat="1" x14ac:dyDescent="0.2">
      <c r="M1009" s="188"/>
    </row>
    <row r="1010" spans="13:13" s="1" customFormat="1" x14ac:dyDescent="0.2">
      <c r="M1010" s="188"/>
    </row>
    <row r="1011" spans="13:13" s="1" customFormat="1" x14ac:dyDescent="0.2">
      <c r="M1011" s="188"/>
    </row>
    <row r="1012" spans="13:13" s="1" customFormat="1" x14ac:dyDescent="0.2">
      <c r="M1012" s="188"/>
    </row>
    <row r="1013" spans="13:13" s="1" customFormat="1" x14ac:dyDescent="0.2">
      <c r="M1013" s="188"/>
    </row>
    <row r="1014" spans="13:13" s="1" customFormat="1" x14ac:dyDescent="0.2">
      <c r="M1014" s="188"/>
    </row>
    <row r="1015" spans="13:13" s="1" customFormat="1" x14ac:dyDescent="0.2">
      <c r="M1015" s="188"/>
    </row>
    <row r="1016" spans="13:13" s="1" customFormat="1" x14ac:dyDescent="0.2">
      <c r="M1016" s="188"/>
    </row>
    <row r="1017" spans="13:13" s="1" customFormat="1" x14ac:dyDescent="0.2">
      <c r="M1017" s="188"/>
    </row>
    <row r="1018" spans="13:13" s="1" customFormat="1" x14ac:dyDescent="0.2">
      <c r="M1018" s="188"/>
    </row>
    <row r="1019" spans="13:13" s="1" customFormat="1" x14ac:dyDescent="0.2">
      <c r="M1019" s="188"/>
    </row>
    <row r="1020" spans="13:13" s="1" customFormat="1" x14ac:dyDescent="0.2">
      <c r="M1020" s="188"/>
    </row>
    <row r="1021" spans="13:13" s="1" customFormat="1" x14ac:dyDescent="0.2">
      <c r="M1021" s="188"/>
    </row>
    <row r="1022" spans="13:13" s="1" customFormat="1" x14ac:dyDescent="0.2">
      <c r="M1022" s="188"/>
    </row>
    <row r="1023" spans="13:13" s="1" customFormat="1" x14ac:dyDescent="0.2">
      <c r="M1023" s="188"/>
    </row>
    <row r="1024" spans="13:13" s="1" customFormat="1" x14ac:dyDescent="0.2">
      <c r="M1024" s="188"/>
    </row>
    <row r="1025" spans="13:13" s="1" customFormat="1" x14ac:dyDescent="0.2">
      <c r="M1025" s="188"/>
    </row>
    <row r="1026" spans="13:13" s="1" customFormat="1" x14ac:dyDescent="0.2">
      <c r="M1026" s="188"/>
    </row>
    <row r="1027" spans="13:13" s="1" customFormat="1" x14ac:dyDescent="0.2">
      <c r="M1027" s="188"/>
    </row>
    <row r="1028" spans="13:13" s="1" customFormat="1" x14ac:dyDescent="0.2">
      <c r="M1028" s="188"/>
    </row>
    <row r="1029" spans="13:13" s="1" customFormat="1" x14ac:dyDescent="0.2">
      <c r="M1029" s="188"/>
    </row>
    <row r="1030" spans="13:13" s="1" customFormat="1" x14ac:dyDescent="0.2">
      <c r="M1030" s="188"/>
    </row>
    <row r="1031" spans="13:13" s="1" customFormat="1" x14ac:dyDescent="0.2">
      <c r="M1031" s="188"/>
    </row>
    <row r="1032" spans="13:13" s="1" customFormat="1" x14ac:dyDescent="0.2">
      <c r="M1032" s="188"/>
    </row>
    <row r="1033" spans="13:13" s="1" customFormat="1" x14ac:dyDescent="0.2">
      <c r="M1033" s="188"/>
    </row>
    <row r="1034" spans="13:13" s="1" customFormat="1" x14ac:dyDescent="0.2">
      <c r="M1034" s="188"/>
    </row>
    <row r="1035" spans="13:13" s="1" customFormat="1" x14ac:dyDescent="0.2">
      <c r="M1035" s="188"/>
    </row>
    <row r="1036" spans="13:13" s="1" customFormat="1" x14ac:dyDescent="0.2">
      <c r="M1036" s="188"/>
    </row>
    <row r="1037" spans="13:13" s="1" customFormat="1" x14ac:dyDescent="0.2">
      <c r="M1037" s="188"/>
    </row>
    <row r="1038" spans="13:13" s="1" customFormat="1" x14ac:dyDescent="0.2">
      <c r="M1038" s="188"/>
    </row>
    <row r="1039" spans="13:13" s="1" customFormat="1" x14ac:dyDescent="0.2">
      <c r="M1039" s="188"/>
    </row>
    <row r="1040" spans="13:13" s="1" customFormat="1" x14ac:dyDescent="0.2">
      <c r="M1040" s="188"/>
    </row>
    <row r="1041" spans="13:13" s="1" customFormat="1" x14ac:dyDescent="0.2">
      <c r="M1041" s="188"/>
    </row>
    <row r="1042" spans="13:13" s="1" customFormat="1" x14ac:dyDescent="0.2">
      <c r="M1042" s="188"/>
    </row>
    <row r="1043" spans="13:13" s="1" customFormat="1" x14ac:dyDescent="0.2">
      <c r="M1043" s="188"/>
    </row>
    <row r="1044" spans="13:13" s="1" customFormat="1" x14ac:dyDescent="0.2">
      <c r="M1044" s="188"/>
    </row>
    <row r="1045" spans="13:13" s="1" customFormat="1" x14ac:dyDescent="0.2">
      <c r="M1045" s="188"/>
    </row>
    <row r="1046" spans="13:13" s="1" customFormat="1" x14ac:dyDescent="0.2">
      <c r="M1046" s="188"/>
    </row>
    <row r="1047" spans="13:13" s="1" customFormat="1" x14ac:dyDescent="0.2">
      <c r="M1047" s="188"/>
    </row>
    <row r="1048" spans="13:13" s="1" customFormat="1" x14ac:dyDescent="0.2">
      <c r="M1048" s="188"/>
    </row>
    <row r="1049" spans="13:13" s="1" customFormat="1" x14ac:dyDescent="0.2">
      <c r="M1049" s="188"/>
    </row>
    <row r="1050" spans="13:13" s="1" customFormat="1" x14ac:dyDescent="0.2">
      <c r="M1050" s="188"/>
    </row>
    <row r="1051" spans="13:13" s="1" customFormat="1" x14ac:dyDescent="0.2">
      <c r="M1051" s="188"/>
    </row>
    <row r="1052" spans="13:13" s="1" customFormat="1" x14ac:dyDescent="0.2">
      <c r="M1052" s="188"/>
    </row>
    <row r="1053" spans="13:13" s="1" customFormat="1" x14ac:dyDescent="0.2">
      <c r="M1053" s="188"/>
    </row>
    <row r="1054" spans="13:13" s="1" customFormat="1" x14ac:dyDescent="0.2">
      <c r="M1054" s="188"/>
    </row>
    <row r="1055" spans="13:13" s="1" customFormat="1" x14ac:dyDescent="0.2">
      <c r="M1055" s="188"/>
    </row>
    <row r="1056" spans="13:13" s="1" customFormat="1" x14ac:dyDescent="0.2">
      <c r="M1056" s="188"/>
    </row>
    <row r="1057" spans="13:13" s="1" customFormat="1" x14ac:dyDescent="0.2">
      <c r="M1057" s="188"/>
    </row>
    <row r="1058" spans="13:13" s="1" customFormat="1" x14ac:dyDescent="0.2">
      <c r="M1058" s="188"/>
    </row>
    <row r="1059" spans="13:13" s="1" customFormat="1" x14ac:dyDescent="0.2">
      <c r="M1059" s="188"/>
    </row>
    <row r="1060" spans="13:13" s="1" customFormat="1" x14ac:dyDescent="0.2">
      <c r="M1060" s="188"/>
    </row>
    <row r="1061" spans="13:13" s="1" customFormat="1" x14ac:dyDescent="0.2">
      <c r="M1061" s="188"/>
    </row>
    <row r="1062" spans="13:13" s="1" customFormat="1" x14ac:dyDescent="0.2">
      <c r="M1062" s="188"/>
    </row>
    <row r="1063" spans="13:13" s="1" customFormat="1" x14ac:dyDescent="0.2">
      <c r="M1063" s="188"/>
    </row>
    <row r="1064" spans="13:13" s="1" customFormat="1" x14ac:dyDescent="0.2">
      <c r="M1064" s="188"/>
    </row>
    <row r="1065" spans="13:13" s="1" customFormat="1" x14ac:dyDescent="0.2">
      <c r="M1065" s="188"/>
    </row>
    <row r="1066" spans="13:13" s="1" customFormat="1" x14ac:dyDescent="0.2">
      <c r="M1066" s="188"/>
    </row>
    <row r="1067" spans="13:13" s="1" customFormat="1" x14ac:dyDescent="0.2">
      <c r="M1067" s="188"/>
    </row>
    <row r="1068" spans="13:13" s="1" customFormat="1" x14ac:dyDescent="0.2">
      <c r="M1068" s="188"/>
    </row>
    <row r="1069" spans="13:13" s="1" customFormat="1" x14ac:dyDescent="0.2">
      <c r="M1069" s="188"/>
    </row>
    <row r="1070" spans="13:13" s="1" customFormat="1" x14ac:dyDescent="0.2">
      <c r="M1070" s="188"/>
    </row>
    <row r="1071" spans="13:13" s="1" customFormat="1" x14ac:dyDescent="0.2">
      <c r="M1071" s="188"/>
    </row>
    <row r="1072" spans="13:13" s="1" customFormat="1" x14ac:dyDescent="0.2">
      <c r="M1072" s="188"/>
    </row>
    <row r="1073" spans="13:13" s="1" customFormat="1" x14ac:dyDescent="0.2">
      <c r="M1073" s="188"/>
    </row>
    <row r="1074" spans="13:13" s="1" customFormat="1" x14ac:dyDescent="0.2">
      <c r="M1074" s="188"/>
    </row>
    <row r="1075" spans="13:13" s="1" customFormat="1" x14ac:dyDescent="0.2">
      <c r="M1075" s="188"/>
    </row>
    <row r="1076" spans="13:13" s="1" customFormat="1" x14ac:dyDescent="0.2">
      <c r="M1076" s="188"/>
    </row>
    <row r="1077" spans="13:13" s="1" customFormat="1" x14ac:dyDescent="0.2">
      <c r="M1077" s="188"/>
    </row>
    <row r="1078" spans="13:13" s="1" customFormat="1" x14ac:dyDescent="0.2">
      <c r="M1078" s="188"/>
    </row>
    <row r="1079" spans="13:13" s="1" customFormat="1" x14ac:dyDescent="0.2">
      <c r="M1079" s="188"/>
    </row>
    <row r="1080" spans="13:13" s="1" customFormat="1" x14ac:dyDescent="0.2">
      <c r="M1080" s="188"/>
    </row>
    <row r="1081" spans="13:13" s="1" customFormat="1" x14ac:dyDescent="0.2">
      <c r="M1081" s="188"/>
    </row>
    <row r="1082" spans="13:13" s="1" customFormat="1" x14ac:dyDescent="0.2">
      <c r="M1082" s="188"/>
    </row>
    <row r="1083" spans="13:13" s="1" customFormat="1" x14ac:dyDescent="0.2">
      <c r="M1083" s="188"/>
    </row>
    <row r="1084" spans="13:13" s="1" customFormat="1" x14ac:dyDescent="0.2">
      <c r="M1084" s="188"/>
    </row>
    <row r="1085" spans="13:13" s="1" customFormat="1" x14ac:dyDescent="0.2">
      <c r="M1085" s="188"/>
    </row>
    <row r="1086" spans="13:13" s="1" customFormat="1" x14ac:dyDescent="0.2">
      <c r="M1086" s="188"/>
    </row>
    <row r="1087" spans="13:13" s="1" customFormat="1" x14ac:dyDescent="0.2">
      <c r="M1087" s="188"/>
    </row>
    <row r="1088" spans="13:13" s="1" customFormat="1" x14ac:dyDescent="0.2">
      <c r="M1088" s="188"/>
    </row>
    <row r="1089" spans="13:13" s="1" customFormat="1" x14ac:dyDescent="0.2">
      <c r="M1089" s="188"/>
    </row>
    <row r="1090" spans="13:13" s="1" customFormat="1" x14ac:dyDescent="0.2">
      <c r="M1090" s="188"/>
    </row>
    <row r="1091" spans="13:13" s="1" customFormat="1" x14ac:dyDescent="0.2">
      <c r="M1091" s="188"/>
    </row>
    <row r="1092" spans="13:13" s="1" customFormat="1" x14ac:dyDescent="0.2">
      <c r="M1092" s="188"/>
    </row>
    <row r="1093" spans="13:13" s="1" customFormat="1" x14ac:dyDescent="0.2">
      <c r="M1093" s="188"/>
    </row>
    <row r="1094" spans="13:13" s="1" customFormat="1" x14ac:dyDescent="0.2">
      <c r="M1094" s="188"/>
    </row>
    <row r="1095" spans="13:13" s="1" customFormat="1" x14ac:dyDescent="0.2">
      <c r="M1095" s="188"/>
    </row>
    <row r="1096" spans="13:13" s="1" customFormat="1" x14ac:dyDescent="0.2">
      <c r="M1096" s="188"/>
    </row>
    <row r="1097" spans="13:13" s="1" customFormat="1" x14ac:dyDescent="0.2">
      <c r="M1097" s="188"/>
    </row>
    <row r="1098" spans="13:13" s="1" customFormat="1" x14ac:dyDescent="0.2">
      <c r="M1098" s="188"/>
    </row>
    <row r="1099" spans="13:13" s="1" customFormat="1" x14ac:dyDescent="0.2">
      <c r="M1099" s="188"/>
    </row>
    <row r="1100" spans="13:13" s="1" customFormat="1" x14ac:dyDescent="0.2">
      <c r="M1100" s="188"/>
    </row>
    <row r="1101" spans="13:13" s="1" customFormat="1" x14ac:dyDescent="0.2">
      <c r="M1101" s="188"/>
    </row>
    <row r="1102" spans="13:13" s="1" customFormat="1" x14ac:dyDescent="0.2">
      <c r="M1102" s="188"/>
    </row>
    <row r="1103" spans="13:13" s="1" customFormat="1" x14ac:dyDescent="0.2">
      <c r="M1103" s="188"/>
    </row>
    <row r="1104" spans="13:13" s="1" customFormat="1" x14ac:dyDescent="0.2">
      <c r="M1104" s="188"/>
    </row>
    <row r="1105" spans="13:13" s="1" customFormat="1" x14ac:dyDescent="0.2">
      <c r="M1105" s="188"/>
    </row>
    <row r="1106" spans="13:13" s="1" customFormat="1" x14ac:dyDescent="0.2">
      <c r="M1106" s="188"/>
    </row>
    <row r="1107" spans="13:13" s="1" customFormat="1" x14ac:dyDescent="0.2">
      <c r="M1107" s="188"/>
    </row>
    <row r="1108" spans="13:13" s="1" customFormat="1" x14ac:dyDescent="0.2">
      <c r="M1108" s="188"/>
    </row>
    <row r="1109" spans="13:13" s="1" customFormat="1" x14ac:dyDescent="0.2">
      <c r="M1109" s="188"/>
    </row>
    <row r="1110" spans="13:13" s="1" customFormat="1" x14ac:dyDescent="0.2">
      <c r="M1110" s="188"/>
    </row>
    <row r="1111" spans="13:13" s="1" customFormat="1" x14ac:dyDescent="0.2">
      <c r="M1111" s="188"/>
    </row>
    <row r="1112" spans="13:13" s="1" customFormat="1" x14ac:dyDescent="0.2">
      <c r="M1112" s="188"/>
    </row>
    <row r="1113" spans="13:13" s="1" customFormat="1" x14ac:dyDescent="0.2">
      <c r="M1113" s="188"/>
    </row>
    <row r="1114" spans="13:13" s="1" customFormat="1" x14ac:dyDescent="0.2">
      <c r="M1114" s="188"/>
    </row>
    <row r="1115" spans="13:13" s="1" customFormat="1" x14ac:dyDescent="0.2">
      <c r="M1115" s="188"/>
    </row>
    <row r="1116" spans="13:13" s="1" customFormat="1" x14ac:dyDescent="0.2">
      <c r="M1116" s="188"/>
    </row>
    <row r="1117" spans="13:13" s="1" customFormat="1" x14ac:dyDescent="0.2">
      <c r="M1117" s="188"/>
    </row>
    <row r="1118" spans="13:13" s="1" customFormat="1" x14ac:dyDescent="0.2">
      <c r="M1118" s="188"/>
    </row>
    <row r="1119" spans="13:13" s="1" customFormat="1" x14ac:dyDescent="0.2">
      <c r="M1119" s="188"/>
    </row>
    <row r="1120" spans="13:13" s="1" customFormat="1" x14ac:dyDescent="0.2">
      <c r="M1120" s="188"/>
    </row>
    <row r="1121" spans="13:13" s="1" customFormat="1" x14ac:dyDescent="0.2">
      <c r="M1121" s="188"/>
    </row>
    <row r="1122" spans="13:13" s="1" customFormat="1" x14ac:dyDescent="0.2">
      <c r="M1122" s="188"/>
    </row>
    <row r="1123" spans="13:13" s="1" customFormat="1" x14ac:dyDescent="0.2">
      <c r="M1123" s="188"/>
    </row>
    <row r="1124" spans="13:13" s="1" customFormat="1" x14ac:dyDescent="0.2">
      <c r="M1124" s="188"/>
    </row>
    <row r="1125" spans="13:13" s="1" customFormat="1" x14ac:dyDescent="0.2">
      <c r="M1125" s="188"/>
    </row>
    <row r="1126" spans="13:13" s="1" customFormat="1" x14ac:dyDescent="0.2">
      <c r="M1126" s="188"/>
    </row>
    <row r="1127" spans="13:13" s="1" customFormat="1" x14ac:dyDescent="0.2">
      <c r="M1127" s="188"/>
    </row>
    <row r="1128" spans="13:13" s="1" customFormat="1" x14ac:dyDescent="0.2">
      <c r="M1128" s="188"/>
    </row>
    <row r="1129" spans="13:13" s="1" customFormat="1" x14ac:dyDescent="0.2">
      <c r="M1129" s="188"/>
    </row>
    <row r="1130" spans="13:13" s="1" customFormat="1" x14ac:dyDescent="0.2">
      <c r="M1130" s="188"/>
    </row>
    <row r="1131" spans="13:13" s="1" customFormat="1" x14ac:dyDescent="0.2">
      <c r="M1131" s="188"/>
    </row>
    <row r="1132" spans="13:13" s="1" customFormat="1" x14ac:dyDescent="0.2">
      <c r="M1132" s="188"/>
    </row>
    <row r="1133" spans="13:13" s="1" customFormat="1" x14ac:dyDescent="0.2">
      <c r="M1133" s="188"/>
    </row>
    <row r="1134" spans="13:13" s="1" customFormat="1" x14ac:dyDescent="0.2">
      <c r="M1134" s="188"/>
    </row>
    <row r="1135" spans="13:13" s="1" customFormat="1" x14ac:dyDescent="0.2">
      <c r="M1135" s="188"/>
    </row>
    <row r="1136" spans="13:13" s="1" customFormat="1" x14ac:dyDescent="0.2">
      <c r="M1136" s="188"/>
    </row>
    <row r="1137" spans="13:13" s="1" customFormat="1" x14ac:dyDescent="0.2">
      <c r="M1137" s="188"/>
    </row>
    <row r="1138" spans="13:13" s="1" customFormat="1" x14ac:dyDescent="0.2">
      <c r="M1138" s="188"/>
    </row>
    <row r="1139" spans="13:13" s="1" customFormat="1" x14ac:dyDescent="0.2">
      <c r="M1139" s="188"/>
    </row>
    <row r="1140" spans="13:13" s="1" customFormat="1" x14ac:dyDescent="0.2">
      <c r="M1140" s="188"/>
    </row>
    <row r="1141" spans="13:13" s="1" customFormat="1" x14ac:dyDescent="0.2">
      <c r="M1141" s="188"/>
    </row>
    <row r="1142" spans="13:13" s="1" customFormat="1" x14ac:dyDescent="0.2">
      <c r="M1142" s="188"/>
    </row>
    <row r="1143" spans="13:13" s="1" customFormat="1" x14ac:dyDescent="0.2">
      <c r="M1143" s="188"/>
    </row>
    <row r="1144" spans="13:13" s="1" customFormat="1" x14ac:dyDescent="0.2">
      <c r="M1144" s="188"/>
    </row>
    <row r="1145" spans="13:13" s="1" customFormat="1" x14ac:dyDescent="0.2">
      <c r="M1145" s="188"/>
    </row>
    <row r="1146" spans="13:13" s="1" customFormat="1" x14ac:dyDescent="0.2">
      <c r="M1146" s="188"/>
    </row>
    <row r="1147" spans="13:13" s="1" customFormat="1" x14ac:dyDescent="0.2">
      <c r="M1147" s="188"/>
    </row>
    <row r="1148" spans="13:13" s="1" customFormat="1" x14ac:dyDescent="0.2">
      <c r="M1148" s="188"/>
    </row>
    <row r="1149" spans="13:13" s="1" customFormat="1" x14ac:dyDescent="0.2">
      <c r="M1149" s="188"/>
    </row>
    <row r="1150" spans="13:13" s="1" customFormat="1" x14ac:dyDescent="0.2">
      <c r="M1150" s="188"/>
    </row>
    <row r="1151" spans="13:13" s="1" customFormat="1" x14ac:dyDescent="0.2">
      <c r="M1151" s="188"/>
    </row>
    <row r="1152" spans="13:13" s="1" customFormat="1" x14ac:dyDescent="0.2">
      <c r="M1152" s="188"/>
    </row>
    <row r="1153" spans="13:13" s="1" customFormat="1" x14ac:dyDescent="0.2">
      <c r="M1153" s="188"/>
    </row>
    <row r="1154" spans="13:13" s="1" customFormat="1" x14ac:dyDescent="0.2">
      <c r="M1154" s="188"/>
    </row>
    <row r="1155" spans="13:13" s="1" customFormat="1" x14ac:dyDescent="0.2">
      <c r="M1155" s="188"/>
    </row>
    <row r="1156" spans="13:13" s="1" customFormat="1" x14ac:dyDescent="0.2">
      <c r="M1156" s="188"/>
    </row>
    <row r="1157" spans="13:13" s="1" customFormat="1" x14ac:dyDescent="0.2">
      <c r="M1157" s="188"/>
    </row>
    <row r="1158" spans="13:13" s="1" customFormat="1" x14ac:dyDescent="0.2">
      <c r="M1158" s="188"/>
    </row>
    <row r="1159" spans="13:13" s="1" customFormat="1" x14ac:dyDescent="0.2">
      <c r="M1159" s="188"/>
    </row>
    <row r="1160" spans="13:13" s="1" customFormat="1" x14ac:dyDescent="0.2">
      <c r="M1160" s="188"/>
    </row>
    <row r="1161" spans="13:13" s="1" customFormat="1" x14ac:dyDescent="0.2">
      <c r="M1161" s="188"/>
    </row>
    <row r="1162" spans="13:13" s="1" customFormat="1" x14ac:dyDescent="0.2">
      <c r="M1162" s="188"/>
    </row>
    <row r="1163" spans="13:13" s="1" customFormat="1" x14ac:dyDescent="0.2">
      <c r="M1163" s="188"/>
    </row>
    <row r="1164" spans="13:13" s="1" customFormat="1" x14ac:dyDescent="0.2">
      <c r="M1164" s="188"/>
    </row>
    <row r="1165" spans="13:13" s="1" customFormat="1" x14ac:dyDescent="0.2">
      <c r="M1165" s="188"/>
    </row>
    <row r="1166" spans="13:13" s="1" customFormat="1" x14ac:dyDescent="0.2">
      <c r="M1166" s="188"/>
    </row>
    <row r="1167" spans="13:13" s="1" customFormat="1" x14ac:dyDescent="0.2">
      <c r="M1167" s="188"/>
    </row>
    <row r="1168" spans="13:13" s="1" customFormat="1" x14ac:dyDescent="0.2">
      <c r="M1168" s="188"/>
    </row>
    <row r="1169" spans="13:13" s="1" customFormat="1" x14ac:dyDescent="0.2">
      <c r="M1169" s="188"/>
    </row>
    <row r="1170" spans="13:13" s="1" customFormat="1" x14ac:dyDescent="0.2">
      <c r="M1170" s="188"/>
    </row>
    <row r="1171" spans="13:13" s="1" customFormat="1" x14ac:dyDescent="0.2">
      <c r="M1171" s="188"/>
    </row>
    <row r="1172" spans="13:13" s="1" customFormat="1" x14ac:dyDescent="0.2">
      <c r="M1172" s="188"/>
    </row>
    <row r="1173" spans="13:13" s="1" customFormat="1" x14ac:dyDescent="0.2">
      <c r="M1173" s="188"/>
    </row>
    <row r="1174" spans="13:13" s="1" customFormat="1" x14ac:dyDescent="0.2">
      <c r="M1174" s="188"/>
    </row>
    <row r="1175" spans="13:13" s="1" customFormat="1" x14ac:dyDescent="0.2">
      <c r="M1175" s="188"/>
    </row>
    <row r="1176" spans="13:13" s="1" customFormat="1" x14ac:dyDescent="0.2">
      <c r="M1176" s="188"/>
    </row>
    <row r="1177" spans="13:13" s="1" customFormat="1" x14ac:dyDescent="0.2">
      <c r="M1177" s="188"/>
    </row>
    <row r="1178" spans="13:13" s="1" customFormat="1" x14ac:dyDescent="0.2">
      <c r="M1178" s="188"/>
    </row>
    <row r="1179" spans="13:13" s="1" customFormat="1" x14ac:dyDescent="0.2">
      <c r="M1179" s="188"/>
    </row>
    <row r="1180" spans="13:13" s="1" customFormat="1" x14ac:dyDescent="0.2">
      <c r="M1180" s="188"/>
    </row>
    <row r="1181" spans="13:13" s="1" customFormat="1" x14ac:dyDescent="0.2">
      <c r="M1181" s="188"/>
    </row>
    <row r="1182" spans="13:13" s="1" customFormat="1" x14ac:dyDescent="0.2">
      <c r="M1182" s="188"/>
    </row>
    <row r="1183" spans="13:13" s="1" customFormat="1" x14ac:dyDescent="0.2">
      <c r="M1183" s="188"/>
    </row>
    <row r="1184" spans="13:13" s="1" customFormat="1" x14ac:dyDescent="0.2">
      <c r="M1184" s="188"/>
    </row>
    <row r="1185" spans="13:13" s="1" customFormat="1" x14ac:dyDescent="0.2">
      <c r="M1185" s="188"/>
    </row>
    <row r="1186" spans="13:13" s="1" customFormat="1" x14ac:dyDescent="0.2">
      <c r="M1186" s="188"/>
    </row>
    <row r="1187" spans="13:13" s="1" customFormat="1" x14ac:dyDescent="0.2">
      <c r="M1187" s="188"/>
    </row>
    <row r="1188" spans="13:13" s="1" customFormat="1" x14ac:dyDescent="0.2">
      <c r="M1188" s="188"/>
    </row>
    <row r="1189" spans="13:13" s="1" customFormat="1" x14ac:dyDescent="0.2">
      <c r="M1189" s="188"/>
    </row>
    <row r="1190" spans="13:13" s="1" customFormat="1" x14ac:dyDescent="0.2">
      <c r="M1190" s="188"/>
    </row>
    <row r="1191" spans="13:13" s="1" customFormat="1" x14ac:dyDescent="0.2">
      <c r="M1191" s="188"/>
    </row>
    <row r="1192" spans="13:13" s="1" customFormat="1" x14ac:dyDescent="0.2">
      <c r="M1192" s="188"/>
    </row>
    <row r="1193" spans="13:13" s="1" customFormat="1" x14ac:dyDescent="0.2">
      <c r="M1193" s="188"/>
    </row>
    <row r="1194" spans="13:13" s="1" customFormat="1" x14ac:dyDescent="0.2">
      <c r="M1194" s="188"/>
    </row>
    <row r="1195" spans="13:13" s="1" customFormat="1" x14ac:dyDescent="0.2">
      <c r="M1195" s="188"/>
    </row>
    <row r="1196" spans="13:13" s="1" customFormat="1" x14ac:dyDescent="0.2">
      <c r="M1196" s="188"/>
    </row>
    <row r="1197" spans="13:13" s="1" customFormat="1" x14ac:dyDescent="0.2">
      <c r="M1197" s="188"/>
    </row>
    <row r="1198" spans="13:13" s="1" customFormat="1" x14ac:dyDescent="0.2">
      <c r="M1198" s="188"/>
    </row>
    <row r="1199" spans="13:13" s="1" customFormat="1" x14ac:dyDescent="0.2">
      <c r="M1199" s="188"/>
    </row>
    <row r="1200" spans="13:13" s="1" customFormat="1" x14ac:dyDescent="0.2">
      <c r="M1200" s="188"/>
    </row>
    <row r="1201" spans="13:13" s="1" customFormat="1" x14ac:dyDescent="0.2">
      <c r="M1201" s="188"/>
    </row>
    <row r="1202" spans="13:13" s="1" customFormat="1" x14ac:dyDescent="0.2">
      <c r="M1202" s="188"/>
    </row>
    <row r="1203" spans="13:13" s="1" customFormat="1" x14ac:dyDescent="0.2">
      <c r="M1203" s="188"/>
    </row>
    <row r="1204" spans="13:13" s="1" customFormat="1" x14ac:dyDescent="0.2">
      <c r="M1204" s="188"/>
    </row>
    <row r="1205" spans="13:13" s="1" customFormat="1" x14ac:dyDescent="0.2">
      <c r="M1205" s="188"/>
    </row>
    <row r="1206" spans="13:13" s="1" customFormat="1" x14ac:dyDescent="0.2">
      <c r="M1206" s="188"/>
    </row>
    <row r="1207" spans="13:13" s="1" customFormat="1" x14ac:dyDescent="0.2">
      <c r="M1207" s="188"/>
    </row>
    <row r="1208" spans="13:13" s="1" customFormat="1" x14ac:dyDescent="0.2">
      <c r="M1208" s="188"/>
    </row>
    <row r="1209" spans="13:13" s="1" customFormat="1" x14ac:dyDescent="0.2">
      <c r="M1209" s="188"/>
    </row>
    <row r="1210" spans="13:13" s="1" customFormat="1" x14ac:dyDescent="0.2">
      <c r="M1210" s="188"/>
    </row>
    <row r="1211" spans="13:13" s="1" customFormat="1" x14ac:dyDescent="0.2">
      <c r="M1211" s="188"/>
    </row>
    <row r="1212" spans="13:13" s="1" customFormat="1" x14ac:dyDescent="0.2">
      <c r="M1212" s="188"/>
    </row>
    <row r="1213" spans="13:13" s="1" customFormat="1" x14ac:dyDescent="0.2">
      <c r="M1213" s="188"/>
    </row>
    <row r="1214" spans="13:13" s="1" customFormat="1" x14ac:dyDescent="0.2">
      <c r="M1214" s="188"/>
    </row>
    <row r="1215" spans="13:13" s="1" customFormat="1" x14ac:dyDescent="0.2">
      <c r="M1215" s="188"/>
    </row>
    <row r="1216" spans="13:13" s="1" customFormat="1" x14ac:dyDescent="0.2">
      <c r="M1216" s="188"/>
    </row>
    <row r="1217" spans="13:13" s="1" customFormat="1" x14ac:dyDescent="0.2">
      <c r="M1217" s="188"/>
    </row>
    <row r="1218" spans="13:13" s="1" customFormat="1" x14ac:dyDescent="0.2">
      <c r="M1218" s="188"/>
    </row>
    <row r="1219" spans="13:13" s="1" customFormat="1" x14ac:dyDescent="0.2">
      <c r="M1219" s="188"/>
    </row>
    <row r="1220" spans="13:13" s="1" customFormat="1" x14ac:dyDescent="0.2">
      <c r="M1220" s="188"/>
    </row>
    <row r="1221" spans="13:13" s="1" customFormat="1" x14ac:dyDescent="0.2">
      <c r="M1221" s="188"/>
    </row>
    <row r="1222" spans="13:13" s="1" customFormat="1" x14ac:dyDescent="0.2">
      <c r="M1222" s="188"/>
    </row>
    <row r="1223" spans="13:13" s="1" customFormat="1" x14ac:dyDescent="0.2">
      <c r="M1223" s="188"/>
    </row>
    <row r="1224" spans="13:13" s="1" customFormat="1" x14ac:dyDescent="0.2">
      <c r="M1224" s="188"/>
    </row>
    <row r="1225" spans="13:13" s="1" customFormat="1" x14ac:dyDescent="0.2">
      <c r="M1225" s="188"/>
    </row>
    <row r="1226" spans="13:13" s="1" customFormat="1" x14ac:dyDescent="0.2">
      <c r="M1226" s="188"/>
    </row>
    <row r="1227" spans="13:13" s="1" customFormat="1" x14ac:dyDescent="0.2">
      <c r="M1227" s="188"/>
    </row>
    <row r="1228" spans="13:13" s="1" customFormat="1" x14ac:dyDescent="0.2">
      <c r="M1228" s="188"/>
    </row>
    <row r="1229" spans="13:13" s="1" customFormat="1" x14ac:dyDescent="0.2">
      <c r="M1229" s="188"/>
    </row>
    <row r="1230" spans="13:13" s="1" customFormat="1" x14ac:dyDescent="0.2">
      <c r="M1230" s="188"/>
    </row>
    <row r="1231" spans="13:13" s="1" customFormat="1" x14ac:dyDescent="0.2">
      <c r="M1231" s="188"/>
    </row>
    <row r="1232" spans="13:13" s="1" customFormat="1" x14ac:dyDescent="0.2">
      <c r="M1232" s="188"/>
    </row>
    <row r="1233" spans="13:13" s="1" customFormat="1" x14ac:dyDescent="0.2">
      <c r="M1233" s="188"/>
    </row>
    <row r="1234" spans="13:13" s="1" customFormat="1" x14ac:dyDescent="0.2">
      <c r="M1234" s="188"/>
    </row>
    <row r="1235" spans="13:13" s="1" customFormat="1" x14ac:dyDescent="0.2">
      <c r="M1235" s="188"/>
    </row>
    <row r="1236" spans="13:13" s="1" customFormat="1" x14ac:dyDescent="0.2">
      <c r="M1236" s="188"/>
    </row>
    <row r="1237" spans="13:13" s="1" customFormat="1" x14ac:dyDescent="0.2">
      <c r="M1237" s="188"/>
    </row>
    <row r="1238" spans="13:13" s="1" customFormat="1" x14ac:dyDescent="0.2">
      <c r="M1238" s="188"/>
    </row>
    <row r="1239" spans="13:13" s="1" customFormat="1" x14ac:dyDescent="0.2">
      <c r="M1239" s="188"/>
    </row>
    <row r="1240" spans="13:13" s="1" customFormat="1" x14ac:dyDescent="0.2">
      <c r="M1240" s="188"/>
    </row>
    <row r="1241" spans="13:13" s="1" customFormat="1" x14ac:dyDescent="0.2">
      <c r="M1241" s="188"/>
    </row>
    <row r="1242" spans="13:13" s="1" customFormat="1" x14ac:dyDescent="0.2">
      <c r="M1242" s="188"/>
    </row>
    <row r="1243" spans="13:13" s="1" customFormat="1" x14ac:dyDescent="0.2">
      <c r="M1243" s="188"/>
    </row>
    <row r="1244" spans="13:13" s="1" customFormat="1" x14ac:dyDescent="0.2">
      <c r="M1244" s="188"/>
    </row>
    <row r="1245" spans="13:13" s="1" customFormat="1" x14ac:dyDescent="0.2">
      <c r="M1245" s="188"/>
    </row>
    <row r="1246" spans="13:13" s="1" customFormat="1" x14ac:dyDescent="0.2">
      <c r="M1246" s="188"/>
    </row>
    <row r="1247" spans="13:13" s="1" customFormat="1" x14ac:dyDescent="0.2">
      <c r="M1247" s="188"/>
    </row>
    <row r="1248" spans="13:13" s="1" customFormat="1" x14ac:dyDescent="0.2">
      <c r="M1248" s="188"/>
    </row>
    <row r="1249" spans="13:13" s="1" customFormat="1" x14ac:dyDescent="0.2">
      <c r="M1249" s="188"/>
    </row>
    <row r="1250" spans="13:13" s="1" customFormat="1" x14ac:dyDescent="0.2">
      <c r="M1250" s="188"/>
    </row>
    <row r="1251" spans="13:13" s="1" customFormat="1" x14ac:dyDescent="0.2">
      <c r="M1251" s="188"/>
    </row>
    <row r="1252" spans="13:13" s="1" customFormat="1" x14ac:dyDescent="0.2">
      <c r="M1252" s="188"/>
    </row>
    <row r="1253" spans="13:13" s="1" customFormat="1" x14ac:dyDescent="0.2">
      <c r="M1253" s="188"/>
    </row>
    <row r="1254" spans="13:13" s="1" customFormat="1" x14ac:dyDescent="0.2">
      <c r="M1254" s="188"/>
    </row>
    <row r="1255" spans="13:13" s="1" customFormat="1" x14ac:dyDescent="0.2">
      <c r="M1255" s="188"/>
    </row>
    <row r="1256" spans="13:13" s="1" customFormat="1" x14ac:dyDescent="0.2">
      <c r="M1256" s="188"/>
    </row>
    <row r="1257" spans="13:13" s="1" customFormat="1" x14ac:dyDescent="0.2">
      <c r="M1257" s="188"/>
    </row>
    <row r="1258" spans="13:13" s="1" customFormat="1" x14ac:dyDescent="0.2">
      <c r="M1258" s="188"/>
    </row>
    <row r="1259" spans="13:13" s="1" customFormat="1" x14ac:dyDescent="0.2">
      <c r="M1259" s="188"/>
    </row>
    <row r="1260" spans="13:13" s="1" customFormat="1" x14ac:dyDescent="0.2">
      <c r="M1260" s="188"/>
    </row>
    <row r="1261" spans="13:13" s="1" customFormat="1" x14ac:dyDescent="0.2">
      <c r="M1261" s="188"/>
    </row>
    <row r="1262" spans="13:13" s="1" customFormat="1" x14ac:dyDescent="0.2">
      <c r="M1262" s="188"/>
    </row>
    <row r="1263" spans="13:13" s="1" customFormat="1" x14ac:dyDescent="0.2">
      <c r="M1263" s="188"/>
    </row>
    <row r="1264" spans="13:13" s="1" customFormat="1" x14ac:dyDescent="0.2">
      <c r="M1264" s="188"/>
    </row>
    <row r="1265" spans="13:13" s="1" customFormat="1" x14ac:dyDescent="0.2">
      <c r="M1265" s="188"/>
    </row>
    <row r="1266" spans="13:13" s="1" customFormat="1" x14ac:dyDescent="0.2">
      <c r="M1266" s="188"/>
    </row>
    <row r="1267" spans="13:13" s="1" customFormat="1" x14ac:dyDescent="0.2">
      <c r="M1267" s="188"/>
    </row>
    <row r="1268" spans="13:13" s="1" customFormat="1" x14ac:dyDescent="0.2">
      <c r="M1268" s="188"/>
    </row>
    <row r="1269" spans="13:13" s="1" customFormat="1" x14ac:dyDescent="0.2">
      <c r="M1269" s="188"/>
    </row>
    <row r="1270" spans="13:13" s="1" customFormat="1" x14ac:dyDescent="0.2">
      <c r="M1270" s="188"/>
    </row>
    <row r="1271" spans="13:13" s="1" customFormat="1" x14ac:dyDescent="0.2">
      <c r="M1271" s="188"/>
    </row>
    <row r="1272" spans="13:13" s="1" customFormat="1" x14ac:dyDescent="0.2">
      <c r="M1272" s="188"/>
    </row>
    <row r="1273" spans="13:13" s="1" customFormat="1" x14ac:dyDescent="0.2">
      <c r="M1273" s="188"/>
    </row>
    <row r="1274" spans="13:13" s="1" customFormat="1" x14ac:dyDescent="0.2">
      <c r="M1274" s="188"/>
    </row>
    <row r="1275" spans="13:13" s="1" customFormat="1" x14ac:dyDescent="0.2">
      <c r="M1275" s="188"/>
    </row>
    <row r="1276" spans="13:13" s="1" customFormat="1" x14ac:dyDescent="0.2">
      <c r="M1276" s="188"/>
    </row>
    <row r="1277" spans="13:13" s="1" customFormat="1" x14ac:dyDescent="0.2">
      <c r="M1277" s="188"/>
    </row>
    <row r="1278" spans="13:13" s="1" customFormat="1" x14ac:dyDescent="0.2">
      <c r="M1278" s="188"/>
    </row>
    <row r="1279" spans="13:13" s="1" customFormat="1" x14ac:dyDescent="0.2">
      <c r="M1279" s="188"/>
    </row>
    <row r="1280" spans="13:13" s="1" customFormat="1" x14ac:dyDescent="0.2">
      <c r="M1280" s="188"/>
    </row>
    <row r="1281" spans="13:13" s="1" customFormat="1" x14ac:dyDescent="0.2">
      <c r="M1281" s="188"/>
    </row>
    <row r="1282" spans="13:13" s="1" customFormat="1" x14ac:dyDescent="0.2">
      <c r="M1282" s="188"/>
    </row>
    <row r="1283" spans="13:13" s="1" customFormat="1" x14ac:dyDescent="0.2">
      <c r="M1283" s="188"/>
    </row>
    <row r="1284" spans="13:13" s="1" customFormat="1" x14ac:dyDescent="0.2">
      <c r="M1284" s="188"/>
    </row>
    <row r="1285" spans="13:13" s="1" customFormat="1" x14ac:dyDescent="0.2">
      <c r="M1285" s="188"/>
    </row>
    <row r="1286" spans="13:13" s="1" customFormat="1" x14ac:dyDescent="0.2">
      <c r="M1286" s="188"/>
    </row>
    <row r="1287" spans="13:13" s="1" customFormat="1" x14ac:dyDescent="0.2">
      <c r="M1287" s="188"/>
    </row>
    <row r="1288" spans="13:13" s="1" customFormat="1" x14ac:dyDescent="0.2">
      <c r="M1288" s="188"/>
    </row>
    <row r="1289" spans="13:13" s="1" customFormat="1" x14ac:dyDescent="0.2">
      <c r="M1289" s="188"/>
    </row>
    <row r="1290" spans="13:13" s="1" customFormat="1" x14ac:dyDescent="0.2">
      <c r="M1290" s="188"/>
    </row>
    <row r="1291" spans="13:13" s="1" customFormat="1" x14ac:dyDescent="0.2">
      <c r="M1291" s="188"/>
    </row>
    <row r="1292" spans="13:13" s="1" customFormat="1" x14ac:dyDescent="0.2">
      <c r="M1292" s="188"/>
    </row>
    <row r="1293" spans="13:13" s="1" customFormat="1" x14ac:dyDescent="0.2">
      <c r="M1293" s="188"/>
    </row>
    <row r="1294" spans="13:13" s="1" customFormat="1" x14ac:dyDescent="0.2">
      <c r="M1294" s="188"/>
    </row>
    <row r="1295" spans="13:13" s="1" customFormat="1" x14ac:dyDescent="0.2">
      <c r="M1295" s="188"/>
    </row>
    <row r="1296" spans="13:13" s="1" customFormat="1" x14ac:dyDescent="0.2">
      <c r="M1296" s="188"/>
    </row>
    <row r="1297" spans="13:13" s="1" customFormat="1" x14ac:dyDescent="0.2">
      <c r="M1297" s="188"/>
    </row>
    <row r="1298" spans="13:13" s="1" customFormat="1" x14ac:dyDescent="0.2">
      <c r="M1298" s="188"/>
    </row>
    <row r="1299" spans="13:13" s="1" customFormat="1" x14ac:dyDescent="0.2">
      <c r="M1299" s="188"/>
    </row>
    <row r="1300" spans="13:13" s="1" customFormat="1" x14ac:dyDescent="0.2">
      <c r="M1300" s="188"/>
    </row>
    <row r="1301" spans="13:13" s="1" customFormat="1" x14ac:dyDescent="0.2">
      <c r="M1301" s="188"/>
    </row>
    <row r="1302" spans="13:13" s="1" customFormat="1" x14ac:dyDescent="0.2">
      <c r="M1302" s="188"/>
    </row>
    <row r="1303" spans="13:13" s="1" customFormat="1" x14ac:dyDescent="0.2">
      <c r="M1303" s="188"/>
    </row>
    <row r="1304" spans="13:13" s="1" customFormat="1" x14ac:dyDescent="0.2">
      <c r="M1304" s="188"/>
    </row>
    <row r="1305" spans="13:13" s="1" customFormat="1" x14ac:dyDescent="0.2">
      <c r="M1305" s="188"/>
    </row>
    <row r="1306" spans="13:13" s="1" customFormat="1" x14ac:dyDescent="0.2">
      <c r="M1306" s="188"/>
    </row>
    <row r="1307" spans="13:13" s="1" customFormat="1" x14ac:dyDescent="0.2">
      <c r="M1307" s="188"/>
    </row>
    <row r="1308" spans="13:13" s="1" customFormat="1" x14ac:dyDescent="0.2">
      <c r="M1308" s="188"/>
    </row>
    <row r="1309" spans="13:13" s="1" customFormat="1" x14ac:dyDescent="0.2">
      <c r="M1309" s="188"/>
    </row>
    <row r="1310" spans="13:13" s="1" customFormat="1" x14ac:dyDescent="0.2">
      <c r="M1310" s="188"/>
    </row>
    <row r="1311" spans="13:13" s="1" customFormat="1" x14ac:dyDescent="0.2">
      <c r="M1311" s="188"/>
    </row>
    <row r="1312" spans="13:13" s="1" customFormat="1" x14ac:dyDescent="0.2">
      <c r="M1312" s="188"/>
    </row>
    <row r="1313" spans="13:13" s="1" customFormat="1" x14ac:dyDescent="0.2">
      <c r="M1313" s="188"/>
    </row>
    <row r="1314" spans="13:13" s="1" customFormat="1" x14ac:dyDescent="0.2">
      <c r="M1314" s="188"/>
    </row>
    <row r="1315" spans="13:13" s="1" customFormat="1" x14ac:dyDescent="0.2">
      <c r="M1315" s="188"/>
    </row>
    <row r="1316" spans="13:13" s="1" customFormat="1" x14ac:dyDescent="0.2">
      <c r="M1316" s="188"/>
    </row>
    <row r="1317" spans="13:13" s="1" customFormat="1" x14ac:dyDescent="0.2">
      <c r="M1317" s="188"/>
    </row>
    <row r="1318" spans="13:13" s="1" customFormat="1" x14ac:dyDescent="0.2">
      <c r="M1318" s="188"/>
    </row>
    <row r="1319" spans="13:13" s="1" customFormat="1" x14ac:dyDescent="0.2">
      <c r="M1319" s="188"/>
    </row>
    <row r="1320" spans="13:13" s="1" customFormat="1" x14ac:dyDescent="0.2">
      <c r="M1320" s="188"/>
    </row>
    <row r="1321" spans="13:13" s="1" customFormat="1" x14ac:dyDescent="0.2">
      <c r="M1321" s="188"/>
    </row>
    <row r="1322" spans="13:13" s="1" customFormat="1" x14ac:dyDescent="0.2">
      <c r="M1322" s="188"/>
    </row>
    <row r="1323" spans="13:13" s="1" customFormat="1" x14ac:dyDescent="0.2">
      <c r="M1323" s="188"/>
    </row>
    <row r="1324" spans="13:13" s="1" customFormat="1" x14ac:dyDescent="0.2">
      <c r="M1324" s="188"/>
    </row>
    <row r="1325" spans="13:13" s="1" customFormat="1" x14ac:dyDescent="0.2">
      <c r="M1325" s="188"/>
    </row>
    <row r="1326" spans="13:13" s="1" customFormat="1" x14ac:dyDescent="0.2">
      <c r="M1326" s="188"/>
    </row>
    <row r="1327" spans="13:13" s="1" customFormat="1" x14ac:dyDescent="0.2">
      <c r="M1327" s="188"/>
    </row>
    <row r="1328" spans="13:13" s="1" customFormat="1" x14ac:dyDescent="0.2">
      <c r="M1328" s="188"/>
    </row>
    <row r="1329" spans="13:13" s="1" customFormat="1" x14ac:dyDescent="0.2">
      <c r="M1329" s="188"/>
    </row>
    <row r="1330" spans="13:13" s="1" customFormat="1" x14ac:dyDescent="0.2">
      <c r="M1330" s="188"/>
    </row>
    <row r="1331" spans="13:13" s="1" customFormat="1" x14ac:dyDescent="0.2">
      <c r="M1331" s="188"/>
    </row>
    <row r="1332" spans="13:13" s="1" customFormat="1" x14ac:dyDescent="0.2">
      <c r="M1332" s="188"/>
    </row>
    <row r="1333" spans="13:13" s="1" customFormat="1" x14ac:dyDescent="0.2">
      <c r="M1333" s="188"/>
    </row>
    <row r="1334" spans="13:13" s="1" customFormat="1" x14ac:dyDescent="0.2">
      <c r="M1334" s="188"/>
    </row>
    <row r="1335" spans="13:13" s="1" customFormat="1" x14ac:dyDescent="0.2">
      <c r="M1335" s="188"/>
    </row>
    <row r="1336" spans="13:13" s="1" customFormat="1" x14ac:dyDescent="0.2">
      <c r="M1336" s="188"/>
    </row>
    <row r="1337" spans="13:13" s="1" customFormat="1" x14ac:dyDescent="0.2">
      <c r="M1337" s="188"/>
    </row>
    <row r="1338" spans="13:13" s="1" customFormat="1" x14ac:dyDescent="0.2">
      <c r="M1338" s="188"/>
    </row>
    <row r="1339" spans="13:13" s="1" customFormat="1" x14ac:dyDescent="0.2">
      <c r="M1339" s="188"/>
    </row>
    <row r="1340" spans="13:13" s="1" customFormat="1" x14ac:dyDescent="0.2">
      <c r="M1340" s="188"/>
    </row>
    <row r="1341" spans="13:13" s="1" customFormat="1" x14ac:dyDescent="0.2">
      <c r="M1341" s="188"/>
    </row>
    <row r="1342" spans="13:13" s="1" customFormat="1" x14ac:dyDescent="0.2">
      <c r="M1342" s="188"/>
    </row>
    <row r="1343" spans="13:13" s="1" customFormat="1" x14ac:dyDescent="0.2">
      <c r="M1343" s="188"/>
    </row>
    <row r="1344" spans="13:13" s="1" customFormat="1" x14ac:dyDescent="0.2">
      <c r="M1344" s="188"/>
    </row>
    <row r="1345" spans="13:13" s="1" customFormat="1" x14ac:dyDescent="0.2">
      <c r="M1345" s="188"/>
    </row>
    <row r="1346" spans="13:13" s="1" customFormat="1" x14ac:dyDescent="0.2">
      <c r="M1346" s="188"/>
    </row>
    <row r="1347" spans="13:13" s="1" customFormat="1" x14ac:dyDescent="0.2">
      <c r="M1347" s="188"/>
    </row>
    <row r="1348" spans="13:13" s="1" customFormat="1" x14ac:dyDescent="0.2">
      <c r="M1348" s="188"/>
    </row>
    <row r="1349" spans="13:13" s="1" customFormat="1" x14ac:dyDescent="0.2">
      <c r="M1349" s="188"/>
    </row>
    <row r="1350" spans="13:13" s="1" customFormat="1" x14ac:dyDescent="0.2">
      <c r="M1350" s="188"/>
    </row>
    <row r="1351" spans="13:13" s="1" customFormat="1" x14ac:dyDescent="0.2">
      <c r="M1351" s="188"/>
    </row>
    <row r="1352" spans="13:13" s="1" customFormat="1" x14ac:dyDescent="0.2">
      <c r="M1352" s="188"/>
    </row>
    <row r="1353" spans="13:13" s="1" customFormat="1" x14ac:dyDescent="0.2">
      <c r="M1353" s="188"/>
    </row>
    <row r="1354" spans="13:13" s="1" customFormat="1" x14ac:dyDescent="0.2">
      <c r="M1354" s="188"/>
    </row>
    <row r="1355" spans="13:13" s="1" customFormat="1" x14ac:dyDescent="0.2">
      <c r="M1355" s="188"/>
    </row>
    <row r="1356" spans="13:13" s="1" customFormat="1" x14ac:dyDescent="0.2">
      <c r="M1356" s="188"/>
    </row>
    <row r="1357" spans="13:13" s="1" customFormat="1" x14ac:dyDescent="0.2">
      <c r="M1357" s="188"/>
    </row>
    <row r="1358" spans="13:13" s="1" customFormat="1" x14ac:dyDescent="0.2">
      <c r="M1358" s="188"/>
    </row>
    <row r="1359" spans="13:13" s="1" customFormat="1" x14ac:dyDescent="0.2">
      <c r="M1359" s="188"/>
    </row>
    <row r="1360" spans="13:13" s="1" customFormat="1" x14ac:dyDescent="0.2">
      <c r="M1360" s="188"/>
    </row>
    <row r="1361" spans="13:13" s="1" customFormat="1" x14ac:dyDescent="0.2">
      <c r="M1361" s="188"/>
    </row>
    <row r="1362" spans="13:13" s="1" customFormat="1" x14ac:dyDescent="0.2">
      <c r="M1362" s="188"/>
    </row>
    <row r="1363" spans="13:13" s="1" customFormat="1" x14ac:dyDescent="0.2">
      <c r="M1363" s="188"/>
    </row>
    <row r="1364" spans="13:13" s="1" customFormat="1" x14ac:dyDescent="0.2">
      <c r="M1364" s="188"/>
    </row>
    <row r="1365" spans="13:13" s="1" customFormat="1" x14ac:dyDescent="0.2">
      <c r="M1365" s="188"/>
    </row>
    <row r="1366" spans="13:13" s="1" customFormat="1" x14ac:dyDescent="0.2">
      <c r="M1366" s="188"/>
    </row>
    <row r="1367" spans="13:13" s="1" customFormat="1" x14ac:dyDescent="0.2">
      <c r="M1367" s="188"/>
    </row>
    <row r="1368" spans="13:13" s="1" customFormat="1" x14ac:dyDescent="0.2">
      <c r="M1368" s="188"/>
    </row>
    <row r="1369" spans="13:13" s="1" customFormat="1" x14ac:dyDescent="0.2">
      <c r="M1369" s="188"/>
    </row>
    <row r="1370" spans="13:13" s="1" customFormat="1" x14ac:dyDescent="0.2">
      <c r="M1370" s="188"/>
    </row>
    <row r="1371" spans="13:13" s="1" customFormat="1" x14ac:dyDescent="0.2">
      <c r="M1371" s="188"/>
    </row>
    <row r="1372" spans="13:13" s="1" customFormat="1" x14ac:dyDescent="0.2">
      <c r="M1372" s="188"/>
    </row>
    <row r="1373" spans="13:13" s="1" customFormat="1" x14ac:dyDescent="0.2">
      <c r="M1373" s="188"/>
    </row>
    <row r="1374" spans="13:13" s="1" customFormat="1" x14ac:dyDescent="0.2">
      <c r="M1374" s="188"/>
    </row>
    <row r="1375" spans="13:13" s="1" customFormat="1" x14ac:dyDescent="0.2">
      <c r="M1375" s="188"/>
    </row>
    <row r="1376" spans="13:13" s="1" customFormat="1" x14ac:dyDescent="0.2">
      <c r="M1376" s="188"/>
    </row>
    <row r="1377" spans="13:13" s="1" customFormat="1" x14ac:dyDescent="0.2">
      <c r="M1377" s="188"/>
    </row>
    <row r="1378" spans="13:13" s="1" customFormat="1" x14ac:dyDescent="0.2">
      <c r="M1378" s="188"/>
    </row>
    <row r="1379" spans="13:13" s="1" customFormat="1" x14ac:dyDescent="0.2">
      <c r="M1379" s="188"/>
    </row>
    <row r="1380" spans="13:13" s="1" customFormat="1" x14ac:dyDescent="0.2">
      <c r="M1380" s="188"/>
    </row>
    <row r="1381" spans="13:13" s="1" customFormat="1" x14ac:dyDescent="0.2">
      <c r="M1381" s="188"/>
    </row>
    <row r="1382" spans="13:13" s="1" customFormat="1" x14ac:dyDescent="0.2">
      <c r="M1382" s="188"/>
    </row>
    <row r="1383" spans="13:13" s="1" customFormat="1" x14ac:dyDescent="0.2">
      <c r="M1383" s="188"/>
    </row>
    <row r="1384" spans="13:13" s="1" customFormat="1" x14ac:dyDescent="0.2">
      <c r="M1384" s="188"/>
    </row>
    <row r="1385" spans="13:13" s="1" customFormat="1" x14ac:dyDescent="0.2">
      <c r="M1385" s="188"/>
    </row>
    <row r="1386" spans="13:13" s="1" customFormat="1" x14ac:dyDescent="0.2">
      <c r="M1386" s="188"/>
    </row>
    <row r="1387" spans="13:13" s="1" customFormat="1" x14ac:dyDescent="0.2">
      <c r="M1387" s="188"/>
    </row>
    <row r="1388" spans="13:13" s="1" customFormat="1" x14ac:dyDescent="0.2">
      <c r="M1388" s="188"/>
    </row>
    <row r="1389" spans="13:13" s="1" customFormat="1" x14ac:dyDescent="0.2">
      <c r="M1389" s="188"/>
    </row>
    <row r="1390" spans="13:13" s="1" customFormat="1" x14ac:dyDescent="0.2">
      <c r="M1390" s="188"/>
    </row>
    <row r="1391" spans="13:13" s="1" customFormat="1" x14ac:dyDescent="0.2">
      <c r="M1391" s="188"/>
    </row>
    <row r="1392" spans="13:13" s="1" customFormat="1" x14ac:dyDescent="0.2">
      <c r="M1392" s="188"/>
    </row>
    <row r="1393" spans="13:13" s="1" customFormat="1" x14ac:dyDescent="0.2">
      <c r="M1393" s="188"/>
    </row>
    <row r="1394" spans="13:13" s="1" customFormat="1" x14ac:dyDescent="0.2">
      <c r="M1394" s="188"/>
    </row>
    <row r="1395" spans="13:13" s="1" customFormat="1" x14ac:dyDescent="0.2">
      <c r="M1395" s="188"/>
    </row>
    <row r="1396" spans="13:13" s="1" customFormat="1" x14ac:dyDescent="0.2">
      <c r="M1396" s="188"/>
    </row>
    <row r="1397" spans="13:13" s="1" customFormat="1" x14ac:dyDescent="0.2">
      <c r="M1397" s="188"/>
    </row>
    <row r="1398" spans="13:13" s="1" customFormat="1" x14ac:dyDescent="0.2">
      <c r="M1398" s="188"/>
    </row>
    <row r="1399" spans="13:13" s="1" customFormat="1" x14ac:dyDescent="0.2">
      <c r="M1399" s="188"/>
    </row>
    <row r="1400" spans="13:13" s="1" customFormat="1" x14ac:dyDescent="0.2">
      <c r="M1400" s="188"/>
    </row>
    <row r="1401" spans="13:13" s="1" customFormat="1" x14ac:dyDescent="0.2">
      <c r="M1401" s="188"/>
    </row>
    <row r="1402" spans="13:13" s="1" customFormat="1" x14ac:dyDescent="0.2">
      <c r="M1402" s="188"/>
    </row>
    <row r="1403" spans="13:13" s="1" customFormat="1" x14ac:dyDescent="0.2">
      <c r="M1403" s="188"/>
    </row>
    <row r="1404" spans="13:13" s="1" customFormat="1" x14ac:dyDescent="0.2">
      <c r="M1404" s="188"/>
    </row>
    <row r="1405" spans="13:13" s="1" customFormat="1" x14ac:dyDescent="0.2">
      <c r="M1405" s="188"/>
    </row>
    <row r="1406" spans="13:13" s="1" customFormat="1" x14ac:dyDescent="0.2">
      <c r="M1406" s="188"/>
    </row>
    <row r="1407" spans="13:13" s="1" customFormat="1" x14ac:dyDescent="0.2">
      <c r="M1407" s="188"/>
    </row>
    <row r="1408" spans="13:13" s="1" customFormat="1" x14ac:dyDescent="0.2">
      <c r="M1408" s="188"/>
    </row>
    <row r="1409" spans="13:13" s="1" customFormat="1" x14ac:dyDescent="0.2">
      <c r="M1409" s="188"/>
    </row>
    <row r="1410" spans="13:13" s="1" customFormat="1" x14ac:dyDescent="0.2">
      <c r="M1410" s="188"/>
    </row>
    <row r="1411" spans="13:13" s="1" customFormat="1" x14ac:dyDescent="0.2">
      <c r="M1411" s="188"/>
    </row>
    <row r="1412" spans="13:13" s="1" customFormat="1" x14ac:dyDescent="0.2">
      <c r="M1412" s="188"/>
    </row>
    <row r="1413" spans="13:13" s="1" customFormat="1" x14ac:dyDescent="0.2">
      <c r="M1413" s="188"/>
    </row>
    <row r="1414" spans="13:13" s="1" customFormat="1" x14ac:dyDescent="0.2">
      <c r="M1414" s="188"/>
    </row>
    <row r="1415" spans="13:13" s="1" customFormat="1" x14ac:dyDescent="0.2">
      <c r="M1415" s="188"/>
    </row>
    <row r="1416" spans="13:13" s="1" customFormat="1" x14ac:dyDescent="0.2">
      <c r="M1416" s="188"/>
    </row>
    <row r="1417" spans="13:13" s="1" customFormat="1" x14ac:dyDescent="0.2">
      <c r="M1417" s="188"/>
    </row>
    <row r="1418" spans="13:13" s="1" customFormat="1" x14ac:dyDescent="0.2">
      <c r="M1418" s="188"/>
    </row>
    <row r="1419" spans="13:13" s="1" customFormat="1" x14ac:dyDescent="0.2">
      <c r="M1419" s="188"/>
    </row>
    <row r="1420" spans="13:13" s="1" customFormat="1" x14ac:dyDescent="0.2">
      <c r="M1420" s="188"/>
    </row>
    <row r="1421" spans="13:13" s="1" customFormat="1" x14ac:dyDescent="0.2">
      <c r="M1421" s="188"/>
    </row>
    <row r="1422" spans="13:13" s="1" customFormat="1" x14ac:dyDescent="0.2">
      <c r="M1422" s="188"/>
    </row>
    <row r="1423" spans="13:13" s="1" customFormat="1" x14ac:dyDescent="0.2">
      <c r="M1423" s="188"/>
    </row>
    <row r="1424" spans="13:13" s="1" customFormat="1" x14ac:dyDescent="0.2">
      <c r="M1424" s="188"/>
    </row>
    <row r="1425" spans="13:13" s="1" customFormat="1" x14ac:dyDescent="0.2">
      <c r="M1425" s="188"/>
    </row>
    <row r="1426" spans="13:13" s="1" customFormat="1" x14ac:dyDescent="0.2">
      <c r="M1426" s="188"/>
    </row>
    <row r="1427" spans="13:13" s="1" customFormat="1" x14ac:dyDescent="0.2">
      <c r="M1427" s="188"/>
    </row>
    <row r="1428" spans="13:13" s="1" customFormat="1" x14ac:dyDescent="0.2">
      <c r="M1428" s="188"/>
    </row>
    <row r="1429" spans="13:13" s="1" customFormat="1" x14ac:dyDescent="0.2">
      <c r="M1429" s="188"/>
    </row>
    <row r="1430" spans="13:13" s="1" customFormat="1" x14ac:dyDescent="0.2">
      <c r="M1430" s="188"/>
    </row>
    <row r="1431" spans="13:13" s="1" customFormat="1" x14ac:dyDescent="0.2">
      <c r="M1431" s="188"/>
    </row>
    <row r="1432" spans="13:13" s="1" customFormat="1" x14ac:dyDescent="0.2">
      <c r="M1432" s="188"/>
    </row>
    <row r="1433" spans="13:13" s="1" customFormat="1" x14ac:dyDescent="0.2">
      <c r="M1433" s="188"/>
    </row>
    <row r="1434" spans="13:13" s="1" customFormat="1" x14ac:dyDescent="0.2">
      <c r="M1434" s="188"/>
    </row>
    <row r="1435" spans="13:13" s="1" customFormat="1" x14ac:dyDescent="0.2">
      <c r="M1435" s="188"/>
    </row>
    <row r="1436" spans="13:13" s="1" customFormat="1" x14ac:dyDescent="0.2">
      <c r="M1436" s="188"/>
    </row>
    <row r="1437" spans="13:13" s="1" customFormat="1" x14ac:dyDescent="0.2">
      <c r="M1437" s="188"/>
    </row>
    <row r="1438" spans="13:13" s="1" customFormat="1" x14ac:dyDescent="0.2">
      <c r="M1438" s="188"/>
    </row>
    <row r="1439" spans="13:13" s="1" customFormat="1" x14ac:dyDescent="0.2">
      <c r="M1439" s="188"/>
    </row>
    <row r="1440" spans="13:13" s="1" customFormat="1" x14ac:dyDescent="0.2">
      <c r="M1440" s="188"/>
    </row>
    <row r="1441" spans="13:13" s="1" customFormat="1" x14ac:dyDescent="0.2">
      <c r="M1441" s="188"/>
    </row>
    <row r="1442" spans="13:13" s="1" customFormat="1" x14ac:dyDescent="0.2">
      <c r="M1442" s="188"/>
    </row>
    <row r="1443" spans="13:13" s="1" customFormat="1" x14ac:dyDescent="0.2">
      <c r="M1443" s="188"/>
    </row>
    <row r="1444" spans="13:13" s="1" customFormat="1" x14ac:dyDescent="0.2">
      <c r="M1444" s="188"/>
    </row>
    <row r="1445" spans="13:13" s="1" customFormat="1" x14ac:dyDescent="0.2">
      <c r="M1445" s="188"/>
    </row>
    <row r="1446" spans="13:13" s="1" customFormat="1" x14ac:dyDescent="0.2">
      <c r="M1446" s="188"/>
    </row>
    <row r="1447" spans="13:13" s="1" customFormat="1" x14ac:dyDescent="0.2">
      <c r="M1447" s="188"/>
    </row>
    <row r="1448" spans="13:13" s="1" customFormat="1" x14ac:dyDescent="0.2">
      <c r="M1448" s="188"/>
    </row>
  </sheetData>
  <sheetProtection sheet="1" objects="1" scenarios="1"/>
  <mergeCells count="5">
    <mergeCell ref="B1:H1"/>
    <mergeCell ref="B2:H2"/>
    <mergeCell ref="B37:H37"/>
    <mergeCell ref="B36:H36"/>
    <mergeCell ref="B3:E3"/>
  </mergeCells>
  <pageMargins left="0" right="0" top="0.39370078740157483" bottom="0.19685039370078741" header="0.51181102362204722" footer="0.51181102362204722"/>
  <pageSetup paperSize="9" scale="80" orientation="landscape" r:id="rId1"/>
  <headerFooter alignWithMargins="0"/>
  <rowBreaks count="2" manualBreakCount="2">
    <brk id="35" max="16383" man="1"/>
    <brk id="73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0212B-0341-41F9-B248-B9E677302C86}">
  <sheetPr>
    <tabColor theme="0" tint="-4.9989318521683403E-2"/>
  </sheetPr>
  <dimension ref="A1:R3130"/>
  <sheetViews>
    <sheetView topLeftCell="B1" zoomScale="90" zoomScaleNormal="90" zoomScaleSheetLayoutView="80" workbookViewId="0">
      <selection activeCell="E16" sqref="E16:R34"/>
    </sheetView>
  </sheetViews>
  <sheetFormatPr defaultColWidth="10.28515625" defaultRowHeight="14.25" x14ac:dyDescent="0.25"/>
  <cols>
    <col min="1" max="3" width="3.7109375" style="106" customWidth="1"/>
    <col min="4" max="4" width="39" style="106" customWidth="1"/>
    <col min="5" max="5" width="12.42578125" style="106" customWidth="1"/>
    <col min="6" max="6" width="11.5703125" style="106" customWidth="1"/>
    <col min="7" max="7" width="13.5703125" style="106" customWidth="1"/>
    <col min="8" max="8" width="11.28515625" style="106" customWidth="1"/>
    <col min="9" max="9" width="12.7109375" style="106" customWidth="1"/>
    <col min="10" max="10" width="12.28515625" style="106" customWidth="1"/>
    <col min="11" max="11" width="12.7109375" style="106" customWidth="1"/>
    <col min="12" max="12" width="12.140625" style="106" customWidth="1"/>
    <col min="13" max="13" width="14.85546875" style="106" customWidth="1"/>
    <col min="14" max="14" width="12.140625" style="106" customWidth="1"/>
    <col min="15" max="15" width="14.140625" style="106" customWidth="1"/>
    <col min="16" max="16" width="12.140625" style="106" customWidth="1"/>
    <col min="17" max="17" width="12.7109375" style="106" customWidth="1"/>
    <col min="18" max="18" width="12.140625" style="106" customWidth="1"/>
    <col min="19" max="16384" width="10.28515625" style="106"/>
  </cols>
  <sheetData>
    <row r="1" spans="1:18" ht="24" customHeight="1" x14ac:dyDescent="0.25">
      <c r="A1" s="593" t="s">
        <v>252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105"/>
    </row>
    <row r="2" spans="1:18" ht="28.5" customHeight="1" thickBot="1" x14ac:dyDescent="0.3">
      <c r="A2" s="594"/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203"/>
      <c r="M2" s="107"/>
      <c r="N2" s="107"/>
      <c r="O2" s="107"/>
      <c r="P2" s="107"/>
      <c r="Q2" s="105"/>
      <c r="R2" s="107" t="s">
        <v>43</v>
      </c>
    </row>
    <row r="3" spans="1:18" ht="30" customHeight="1" thickBot="1" x14ac:dyDescent="0.3">
      <c r="A3" s="584" t="s">
        <v>44</v>
      </c>
      <c r="B3" s="585"/>
      <c r="C3" s="586"/>
      <c r="D3" s="590" t="s">
        <v>45</v>
      </c>
      <c r="E3" s="535" t="s">
        <v>249</v>
      </c>
      <c r="F3" s="536"/>
      <c r="G3" s="535" t="s">
        <v>251</v>
      </c>
      <c r="H3" s="536"/>
      <c r="I3" s="535" t="s">
        <v>243</v>
      </c>
      <c r="J3" s="536"/>
      <c r="K3" s="535" t="s">
        <v>244</v>
      </c>
      <c r="L3" s="536"/>
      <c r="M3" s="535" t="s">
        <v>245</v>
      </c>
      <c r="N3" s="536"/>
      <c r="O3" s="535" t="s">
        <v>207</v>
      </c>
      <c r="P3" s="536"/>
      <c r="Q3" s="535" t="s">
        <v>246</v>
      </c>
      <c r="R3" s="536"/>
    </row>
    <row r="4" spans="1:18" ht="27.95" customHeight="1" thickBot="1" x14ac:dyDescent="0.3">
      <c r="A4" s="587"/>
      <c r="B4" s="588"/>
      <c r="C4" s="589"/>
      <c r="D4" s="591"/>
      <c r="E4" s="204" t="s">
        <v>46</v>
      </c>
      <c r="F4" s="205" t="s">
        <v>250</v>
      </c>
      <c r="G4" s="204" t="s">
        <v>46</v>
      </c>
      <c r="H4" s="205" t="s">
        <v>250</v>
      </c>
      <c r="I4" s="104" t="s">
        <v>46</v>
      </c>
      <c r="J4" s="103" t="s">
        <v>47</v>
      </c>
      <c r="K4" s="104" t="s">
        <v>46</v>
      </c>
      <c r="L4" s="103" t="s">
        <v>47</v>
      </c>
      <c r="M4" s="201" t="s">
        <v>46</v>
      </c>
      <c r="N4" s="206" t="s">
        <v>47</v>
      </c>
      <c r="O4" s="201" t="s">
        <v>46</v>
      </c>
      <c r="P4" s="206" t="s">
        <v>47</v>
      </c>
      <c r="Q4" s="201" t="s">
        <v>46</v>
      </c>
      <c r="R4" s="206" t="s">
        <v>47</v>
      </c>
    </row>
    <row r="5" spans="1:18" ht="17.45" customHeight="1" x14ac:dyDescent="0.25">
      <c r="A5" s="108" t="s">
        <v>48</v>
      </c>
      <c r="B5" s="109"/>
      <c r="C5" s="110"/>
      <c r="D5" s="111" t="s">
        <v>49</v>
      </c>
      <c r="E5" s="233"/>
      <c r="F5" s="234"/>
      <c r="G5" s="222"/>
      <c r="H5" s="223"/>
      <c r="I5" s="112"/>
      <c r="J5" s="113"/>
      <c r="K5" s="112"/>
      <c r="L5" s="113"/>
      <c r="M5" s="112"/>
      <c r="N5" s="113"/>
      <c r="O5" s="112"/>
      <c r="P5" s="113"/>
      <c r="Q5" s="112"/>
      <c r="R5" s="113"/>
    </row>
    <row r="6" spans="1:18" ht="17.45" customHeight="1" x14ac:dyDescent="0.2">
      <c r="A6" s="114"/>
      <c r="B6" s="115">
        <v>1</v>
      </c>
      <c r="C6" s="116"/>
      <c r="D6" s="117" t="s">
        <v>50</v>
      </c>
      <c r="E6" s="230">
        <v>251767</v>
      </c>
      <c r="F6" s="231">
        <v>0</v>
      </c>
      <c r="G6" s="226">
        <v>252223.05</v>
      </c>
      <c r="H6" s="227">
        <v>0</v>
      </c>
      <c r="I6" s="118">
        <v>502321</v>
      </c>
      <c r="J6" s="119">
        <v>0</v>
      </c>
      <c r="K6" s="118">
        <v>391941</v>
      </c>
      <c r="L6" s="119">
        <v>550000</v>
      </c>
      <c r="M6" s="207">
        <v>506721</v>
      </c>
      <c r="N6" s="208">
        <v>0</v>
      </c>
      <c r="O6" s="207">
        <v>506721</v>
      </c>
      <c r="P6" s="208">
        <v>0</v>
      </c>
      <c r="Q6" s="207">
        <v>506721</v>
      </c>
      <c r="R6" s="208">
        <v>0</v>
      </c>
    </row>
    <row r="7" spans="1:18" ht="17.45" customHeight="1" x14ac:dyDescent="0.2">
      <c r="A7" s="114"/>
      <c r="B7" s="115">
        <v>2</v>
      </c>
      <c r="C7" s="116"/>
      <c r="D7" s="117" t="s">
        <v>51</v>
      </c>
      <c r="E7" s="230"/>
      <c r="F7" s="231"/>
      <c r="G7" s="226"/>
      <c r="H7" s="227"/>
      <c r="I7" s="118"/>
      <c r="J7" s="119"/>
      <c r="K7" s="118"/>
      <c r="L7" s="119"/>
      <c r="M7" s="207"/>
      <c r="N7" s="208"/>
      <c r="O7" s="207"/>
      <c r="P7" s="208"/>
      <c r="Q7" s="207"/>
      <c r="R7" s="208"/>
    </row>
    <row r="8" spans="1:18" ht="17.45" customHeight="1" x14ac:dyDescent="0.2">
      <c r="A8" s="114"/>
      <c r="B8" s="115"/>
      <c r="C8" s="116" t="s">
        <v>48</v>
      </c>
      <c r="D8" s="117" t="s">
        <v>52</v>
      </c>
      <c r="E8" s="230">
        <v>89091</v>
      </c>
      <c r="F8" s="231">
        <v>0</v>
      </c>
      <c r="G8" s="226">
        <v>112489.53</v>
      </c>
      <c r="H8" s="227">
        <v>0</v>
      </c>
      <c r="I8" s="118">
        <v>157832</v>
      </c>
      <c r="J8" s="119">
        <v>0</v>
      </c>
      <c r="K8" s="118">
        <v>157832</v>
      </c>
      <c r="L8" s="119">
        <v>0</v>
      </c>
      <c r="M8" s="207">
        <v>161997</v>
      </c>
      <c r="N8" s="208">
        <v>0</v>
      </c>
      <c r="O8" s="207">
        <v>163287</v>
      </c>
      <c r="P8" s="208">
        <v>0</v>
      </c>
      <c r="Q8" s="207">
        <v>170705</v>
      </c>
      <c r="R8" s="208">
        <v>0</v>
      </c>
    </row>
    <row r="9" spans="1:18" ht="17.45" customHeight="1" x14ac:dyDescent="0.2">
      <c r="A9" s="114"/>
      <c r="B9" s="115"/>
      <c r="C9" s="116" t="s">
        <v>53</v>
      </c>
      <c r="D9" s="117" t="s">
        <v>54</v>
      </c>
      <c r="E9" s="230">
        <v>92503</v>
      </c>
      <c r="F9" s="231">
        <v>0</v>
      </c>
      <c r="G9" s="226">
        <v>93223.83</v>
      </c>
      <c r="H9" s="227">
        <v>0</v>
      </c>
      <c r="I9" s="118">
        <v>147626</v>
      </c>
      <c r="J9" s="119">
        <v>0</v>
      </c>
      <c r="K9" s="118">
        <v>147626</v>
      </c>
      <c r="L9" s="119">
        <v>0</v>
      </c>
      <c r="M9" s="207">
        <v>147626</v>
      </c>
      <c r="N9" s="208">
        <v>0</v>
      </c>
      <c r="O9" s="207">
        <v>151405</v>
      </c>
      <c r="P9" s="208">
        <v>0</v>
      </c>
      <c r="Q9" s="207">
        <v>165712</v>
      </c>
      <c r="R9" s="208">
        <v>0</v>
      </c>
    </row>
    <row r="10" spans="1:18" ht="17.45" customHeight="1" x14ac:dyDescent="0.2">
      <c r="A10" s="120"/>
      <c r="B10" s="121"/>
      <c r="C10" s="116" t="s">
        <v>55</v>
      </c>
      <c r="D10" s="117" t="s">
        <v>56</v>
      </c>
      <c r="E10" s="230">
        <v>1542</v>
      </c>
      <c r="F10" s="231">
        <v>0</v>
      </c>
      <c r="G10" s="226">
        <v>2035.45</v>
      </c>
      <c r="H10" s="227">
        <v>0</v>
      </c>
      <c r="I10" s="118">
        <v>5900</v>
      </c>
      <c r="J10" s="119">
        <v>0</v>
      </c>
      <c r="K10" s="118">
        <v>5900</v>
      </c>
      <c r="L10" s="119">
        <v>0</v>
      </c>
      <c r="M10" s="207">
        <v>5900</v>
      </c>
      <c r="N10" s="208">
        <v>0</v>
      </c>
      <c r="O10" s="207">
        <v>5900</v>
      </c>
      <c r="P10" s="208">
        <v>0</v>
      </c>
      <c r="Q10" s="207">
        <v>5900</v>
      </c>
      <c r="R10" s="208">
        <v>0</v>
      </c>
    </row>
    <row r="11" spans="1:18" s="122" customFormat="1" ht="17.45" customHeight="1" x14ac:dyDescent="0.2">
      <c r="A11" s="114"/>
      <c r="B11" s="115">
        <v>3</v>
      </c>
      <c r="C11" s="116"/>
      <c r="D11" s="117" t="s">
        <v>57</v>
      </c>
      <c r="E11" s="230">
        <v>67717</v>
      </c>
      <c r="F11" s="231">
        <v>0</v>
      </c>
      <c r="G11" s="226">
        <v>71697.27</v>
      </c>
      <c r="H11" s="227">
        <v>0</v>
      </c>
      <c r="I11" s="118">
        <v>80455</v>
      </c>
      <c r="J11" s="119">
        <v>0</v>
      </c>
      <c r="K11" s="118">
        <v>80455</v>
      </c>
      <c r="L11" s="119">
        <v>0</v>
      </c>
      <c r="M11" s="207">
        <v>85334</v>
      </c>
      <c r="N11" s="208">
        <v>0</v>
      </c>
      <c r="O11" s="207">
        <v>86780</v>
      </c>
      <c r="P11" s="208">
        <v>0</v>
      </c>
      <c r="Q11" s="207">
        <v>92833</v>
      </c>
      <c r="R11" s="208">
        <v>0</v>
      </c>
    </row>
    <row r="12" spans="1:18" ht="17.45" customHeight="1" x14ac:dyDescent="0.2">
      <c r="A12" s="114"/>
      <c r="B12" s="115">
        <v>4</v>
      </c>
      <c r="C12" s="116"/>
      <c r="D12" s="117" t="s">
        <v>58</v>
      </c>
      <c r="E12" s="230">
        <v>257515</v>
      </c>
      <c r="F12" s="231">
        <v>0</v>
      </c>
      <c r="G12" s="226">
        <v>9415.16</v>
      </c>
      <c r="H12" s="227">
        <v>0</v>
      </c>
      <c r="I12" s="118">
        <v>61200</v>
      </c>
      <c r="J12" s="119">
        <v>0</v>
      </c>
      <c r="K12" s="118">
        <v>21200</v>
      </c>
      <c r="L12" s="119">
        <v>0</v>
      </c>
      <c r="M12" s="207">
        <v>21200</v>
      </c>
      <c r="N12" s="208">
        <v>0</v>
      </c>
      <c r="O12" s="207">
        <v>21200</v>
      </c>
      <c r="P12" s="208">
        <v>0</v>
      </c>
      <c r="Q12" s="207">
        <v>21200</v>
      </c>
      <c r="R12" s="208">
        <v>0</v>
      </c>
    </row>
    <row r="13" spans="1:18" ht="17.45" customHeight="1" x14ac:dyDescent="0.2">
      <c r="A13" s="114"/>
      <c r="B13" s="115">
        <v>5</v>
      </c>
      <c r="C13" s="116"/>
      <c r="D13" s="117" t="s">
        <v>59</v>
      </c>
      <c r="E13" s="230"/>
      <c r="F13" s="231"/>
      <c r="G13" s="226"/>
      <c r="H13" s="227"/>
      <c r="I13" s="118"/>
      <c r="J13" s="119"/>
      <c r="K13" s="118"/>
      <c r="L13" s="119"/>
      <c r="M13" s="207"/>
      <c r="N13" s="208"/>
      <c r="O13" s="207"/>
      <c r="P13" s="208"/>
      <c r="Q13" s="207"/>
      <c r="R13" s="208"/>
    </row>
    <row r="14" spans="1:18" ht="17.45" customHeight="1" x14ac:dyDescent="0.2">
      <c r="A14" s="114"/>
      <c r="B14" s="115"/>
      <c r="C14" s="116" t="s">
        <v>48</v>
      </c>
      <c r="D14" s="117" t="s">
        <v>60</v>
      </c>
      <c r="E14" s="230">
        <v>123765</v>
      </c>
      <c r="F14" s="231">
        <v>0</v>
      </c>
      <c r="G14" s="226">
        <v>116439.55</v>
      </c>
      <c r="H14" s="227">
        <v>0</v>
      </c>
      <c r="I14" s="118">
        <v>220000</v>
      </c>
      <c r="J14" s="119">
        <v>0</v>
      </c>
      <c r="K14" s="118">
        <v>220000</v>
      </c>
      <c r="L14" s="119">
        <v>0</v>
      </c>
      <c r="M14" s="207">
        <v>220000</v>
      </c>
      <c r="N14" s="208">
        <v>0</v>
      </c>
      <c r="O14" s="207">
        <v>220000</v>
      </c>
      <c r="P14" s="208">
        <v>0</v>
      </c>
      <c r="Q14" s="207">
        <v>220000</v>
      </c>
      <c r="R14" s="208">
        <v>0</v>
      </c>
    </row>
    <row r="15" spans="1:18" ht="17.45" customHeight="1" x14ac:dyDescent="0.2">
      <c r="A15" s="114"/>
      <c r="B15" s="115"/>
      <c r="C15" s="116" t="s">
        <v>53</v>
      </c>
      <c r="D15" s="117" t="s">
        <v>61</v>
      </c>
      <c r="E15" s="232">
        <v>196781</v>
      </c>
      <c r="F15" s="231">
        <v>0</v>
      </c>
      <c r="G15" s="226">
        <v>219714</v>
      </c>
      <c r="H15" s="227">
        <v>0</v>
      </c>
      <c r="I15" s="123">
        <v>252146</v>
      </c>
      <c r="J15" s="119">
        <v>0</v>
      </c>
      <c r="K15" s="123">
        <v>252146</v>
      </c>
      <c r="L15" s="119">
        <v>0</v>
      </c>
      <c r="M15" s="207">
        <v>357876</v>
      </c>
      <c r="N15" s="208">
        <v>0</v>
      </c>
      <c r="O15" s="209">
        <v>357876</v>
      </c>
      <c r="P15" s="208">
        <v>0</v>
      </c>
      <c r="Q15" s="209">
        <v>357876</v>
      </c>
      <c r="R15" s="208">
        <v>0</v>
      </c>
    </row>
    <row r="16" spans="1:18" ht="17.45" customHeight="1" x14ac:dyDescent="0.25">
      <c r="A16" s="124" t="s">
        <v>48</v>
      </c>
      <c r="B16" s="125"/>
      <c r="C16" s="126"/>
      <c r="D16" s="127" t="s">
        <v>62</v>
      </c>
      <c r="E16" s="235">
        <f t="shared" ref="E16:F16" si="0">SUM(E5:E15)</f>
        <v>1080681</v>
      </c>
      <c r="F16" s="236">
        <f t="shared" si="0"/>
        <v>0</v>
      </c>
      <c r="G16" s="128">
        <f t="shared" ref="G16:P16" si="1">SUM(G5:G15)</f>
        <v>877237.84000000008</v>
      </c>
      <c r="H16" s="129">
        <f t="shared" si="1"/>
        <v>0</v>
      </c>
      <c r="I16" s="128">
        <f t="shared" si="1"/>
        <v>1427480</v>
      </c>
      <c r="J16" s="129">
        <f t="shared" si="1"/>
        <v>0</v>
      </c>
      <c r="K16" s="128">
        <f t="shared" si="1"/>
        <v>1277100</v>
      </c>
      <c r="L16" s="129">
        <f t="shared" si="1"/>
        <v>550000</v>
      </c>
      <c r="M16" s="128">
        <f t="shared" ref="M16:N16" si="2">SUM(M5:M15)</f>
        <v>1506654</v>
      </c>
      <c r="N16" s="129">
        <f t="shared" si="2"/>
        <v>0</v>
      </c>
      <c r="O16" s="128">
        <f t="shared" si="1"/>
        <v>1513169</v>
      </c>
      <c r="P16" s="129">
        <f t="shared" si="1"/>
        <v>0</v>
      </c>
      <c r="Q16" s="128">
        <f t="shared" ref="Q16:R16" si="3">SUM(Q5:Q15)</f>
        <v>1540947</v>
      </c>
      <c r="R16" s="129">
        <f t="shared" si="3"/>
        <v>0</v>
      </c>
    </row>
    <row r="17" spans="1:18" ht="17.45" customHeight="1" x14ac:dyDescent="0.25">
      <c r="A17" s="130" t="s">
        <v>53</v>
      </c>
      <c r="B17" s="131"/>
      <c r="C17" s="132"/>
      <c r="D17" s="133" t="s">
        <v>63</v>
      </c>
      <c r="E17" s="237"/>
      <c r="F17" s="238"/>
      <c r="G17" s="237"/>
      <c r="H17" s="238"/>
      <c r="I17" s="134"/>
      <c r="J17" s="135"/>
      <c r="K17" s="134"/>
      <c r="L17" s="135"/>
      <c r="M17" s="134"/>
      <c r="N17" s="135"/>
      <c r="O17" s="134"/>
      <c r="P17" s="135"/>
      <c r="Q17" s="134"/>
      <c r="R17" s="135"/>
    </row>
    <row r="18" spans="1:18" ht="17.45" customHeight="1" x14ac:dyDescent="0.2">
      <c r="A18" s="114"/>
      <c r="B18" s="115">
        <v>1</v>
      </c>
      <c r="C18" s="116"/>
      <c r="D18" s="117" t="s">
        <v>64</v>
      </c>
      <c r="E18" s="230">
        <v>340440</v>
      </c>
      <c r="F18" s="231">
        <v>13800</v>
      </c>
      <c r="G18" s="239">
        <v>409994.27</v>
      </c>
      <c r="H18" s="240">
        <v>40289.370000000003</v>
      </c>
      <c r="I18" s="118">
        <v>420000</v>
      </c>
      <c r="J18" s="119">
        <v>100000</v>
      </c>
      <c r="K18" s="118">
        <v>422000</v>
      </c>
      <c r="L18" s="119">
        <v>100000</v>
      </c>
      <c r="M18" s="207">
        <v>500000</v>
      </c>
      <c r="N18" s="208">
        <v>270000</v>
      </c>
      <c r="O18" s="207">
        <v>500000</v>
      </c>
      <c r="P18" s="208">
        <v>0</v>
      </c>
      <c r="Q18" s="207">
        <v>705000</v>
      </c>
      <c r="R18" s="208">
        <v>0</v>
      </c>
    </row>
    <row r="19" spans="1:18" s="122" customFormat="1" ht="17.45" customHeight="1" x14ac:dyDescent="0.2">
      <c r="A19" s="114"/>
      <c r="B19" s="115">
        <v>2</v>
      </c>
      <c r="C19" s="116"/>
      <c r="D19" s="117" t="s">
        <v>65</v>
      </c>
      <c r="E19" s="230">
        <v>13128484</v>
      </c>
      <c r="F19" s="231">
        <v>166988</v>
      </c>
      <c r="G19" s="239">
        <v>12521210.199999999</v>
      </c>
      <c r="H19" s="240">
        <v>78681</v>
      </c>
      <c r="I19" s="118">
        <v>14219131</v>
      </c>
      <c r="J19" s="119">
        <v>200000</v>
      </c>
      <c r="K19" s="118">
        <v>14523649</v>
      </c>
      <c r="L19" s="119">
        <v>132215</v>
      </c>
      <c r="M19" s="207">
        <v>15443850</v>
      </c>
      <c r="N19" s="208">
        <v>657000</v>
      </c>
      <c r="O19" s="207">
        <v>15309185</v>
      </c>
      <c r="P19" s="208">
        <v>0</v>
      </c>
      <c r="Q19" s="207">
        <v>16265193</v>
      </c>
      <c r="R19" s="208">
        <v>0</v>
      </c>
    </row>
    <row r="20" spans="1:18" ht="17.45" customHeight="1" x14ac:dyDescent="0.25">
      <c r="A20" s="124" t="s">
        <v>53</v>
      </c>
      <c r="B20" s="125"/>
      <c r="C20" s="126"/>
      <c r="D20" s="127" t="s">
        <v>66</v>
      </c>
      <c r="E20" s="235">
        <f t="shared" ref="E20:F20" si="4">SUM(E18:E19)</f>
        <v>13468924</v>
      </c>
      <c r="F20" s="236">
        <f t="shared" si="4"/>
        <v>180788</v>
      </c>
      <c r="G20" s="235">
        <f t="shared" ref="G20:H20" si="5">SUM(G18:G19)</f>
        <v>12931204.469999999</v>
      </c>
      <c r="H20" s="236">
        <f t="shared" si="5"/>
        <v>118970.37</v>
      </c>
      <c r="I20" s="128">
        <f t="shared" ref="I20:J20" si="6">SUM(I18:I19)</f>
        <v>14639131</v>
      </c>
      <c r="J20" s="129">
        <f t="shared" si="6"/>
        <v>300000</v>
      </c>
      <c r="K20" s="128">
        <f t="shared" ref="K20:P20" si="7">SUM(K18:K19)</f>
        <v>14945649</v>
      </c>
      <c r="L20" s="129">
        <f t="shared" si="7"/>
        <v>232215</v>
      </c>
      <c r="M20" s="128">
        <f t="shared" ref="M20:N20" si="8">SUM(M18:M19)</f>
        <v>15943850</v>
      </c>
      <c r="N20" s="129">
        <f t="shared" si="8"/>
        <v>927000</v>
      </c>
      <c r="O20" s="128">
        <f t="shared" si="7"/>
        <v>15809185</v>
      </c>
      <c r="P20" s="129">
        <f t="shared" si="7"/>
        <v>0</v>
      </c>
      <c r="Q20" s="128">
        <f t="shared" ref="Q20:R20" si="9">SUM(Q18:Q19)</f>
        <v>16970193</v>
      </c>
      <c r="R20" s="129">
        <f t="shared" si="9"/>
        <v>0</v>
      </c>
    </row>
    <row r="21" spans="1:18" ht="17.45" customHeight="1" x14ac:dyDescent="0.25">
      <c r="A21" s="130" t="s">
        <v>55</v>
      </c>
      <c r="B21" s="131"/>
      <c r="C21" s="132"/>
      <c r="D21" s="133" t="s">
        <v>67</v>
      </c>
      <c r="E21" s="237"/>
      <c r="F21" s="238"/>
      <c r="G21" s="237"/>
      <c r="H21" s="238"/>
      <c r="I21" s="134"/>
      <c r="J21" s="135"/>
      <c r="K21" s="134"/>
      <c r="L21" s="135"/>
      <c r="M21" s="134"/>
      <c r="N21" s="135"/>
      <c r="O21" s="134"/>
      <c r="P21" s="135"/>
      <c r="Q21" s="134"/>
      <c r="R21" s="135"/>
    </row>
    <row r="22" spans="1:18" ht="17.45" customHeight="1" x14ac:dyDescent="0.2">
      <c r="A22" s="114"/>
      <c r="B22" s="115">
        <v>1</v>
      </c>
      <c r="C22" s="116"/>
      <c r="D22" s="117" t="s">
        <v>68</v>
      </c>
      <c r="E22" s="230">
        <v>50233</v>
      </c>
      <c r="F22" s="231">
        <v>0</v>
      </c>
      <c r="G22" s="239">
        <v>16560</v>
      </c>
      <c r="H22" s="240">
        <v>0</v>
      </c>
      <c r="I22" s="118">
        <v>16000</v>
      </c>
      <c r="J22" s="119">
        <v>0</v>
      </c>
      <c r="K22" s="118">
        <v>16000</v>
      </c>
      <c r="L22" s="119">
        <v>0</v>
      </c>
      <c r="M22" s="207">
        <v>16000</v>
      </c>
      <c r="N22" s="208">
        <v>0</v>
      </c>
      <c r="O22" s="207">
        <v>16000</v>
      </c>
      <c r="P22" s="208"/>
      <c r="Q22" s="207">
        <v>16000</v>
      </c>
      <c r="R22" s="208">
        <v>0</v>
      </c>
    </row>
    <row r="23" spans="1:18" ht="17.45" customHeight="1" x14ac:dyDescent="0.2">
      <c r="A23" s="114"/>
      <c r="B23" s="115">
        <v>2</v>
      </c>
      <c r="C23" s="116"/>
      <c r="D23" s="117" t="s">
        <v>69</v>
      </c>
      <c r="E23" s="230">
        <v>5575</v>
      </c>
      <c r="F23" s="231">
        <v>0</v>
      </c>
      <c r="G23" s="239">
        <v>1069.04</v>
      </c>
      <c r="H23" s="240">
        <v>0</v>
      </c>
      <c r="I23" s="118">
        <v>5660</v>
      </c>
      <c r="J23" s="119">
        <v>0</v>
      </c>
      <c r="K23" s="118">
        <v>5660</v>
      </c>
      <c r="L23" s="119">
        <v>0</v>
      </c>
      <c r="M23" s="207">
        <v>5660</v>
      </c>
      <c r="N23" s="208">
        <v>0</v>
      </c>
      <c r="O23" s="207">
        <v>5660</v>
      </c>
      <c r="P23" s="208"/>
      <c r="Q23" s="207">
        <v>5660</v>
      </c>
      <c r="R23" s="208">
        <v>0</v>
      </c>
    </row>
    <row r="24" spans="1:18" ht="17.45" customHeight="1" x14ac:dyDescent="0.2">
      <c r="A24" s="114"/>
      <c r="B24" s="115">
        <v>3</v>
      </c>
      <c r="C24" s="116"/>
      <c r="D24" s="117" t="s">
        <v>70</v>
      </c>
      <c r="E24" s="230">
        <v>96728</v>
      </c>
      <c r="F24" s="231">
        <v>0</v>
      </c>
      <c r="G24" s="239">
        <v>82354.97</v>
      </c>
      <c r="H24" s="240">
        <v>0</v>
      </c>
      <c r="I24" s="118">
        <v>140600</v>
      </c>
      <c r="J24" s="119">
        <v>0</v>
      </c>
      <c r="K24" s="118">
        <v>140600</v>
      </c>
      <c r="L24" s="119">
        <v>0</v>
      </c>
      <c r="M24" s="207">
        <v>100600</v>
      </c>
      <c r="N24" s="208">
        <v>0</v>
      </c>
      <c r="O24" s="207">
        <v>100600</v>
      </c>
      <c r="P24" s="208"/>
      <c r="Q24" s="207">
        <v>100600</v>
      </c>
      <c r="R24" s="208">
        <v>0</v>
      </c>
    </row>
    <row r="25" spans="1:18" ht="17.45" customHeight="1" x14ac:dyDescent="0.2">
      <c r="A25" s="114"/>
      <c r="B25" s="115">
        <v>4</v>
      </c>
      <c r="C25" s="116"/>
      <c r="D25" s="117" t="s">
        <v>71</v>
      </c>
      <c r="E25" s="230">
        <v>194193</v>
      </c>
      <c r="F25" s="231">
        <v>0</v>
      </c>
      <c r="G25" s="239">
        <v>211095.43</v>
      </c>
      <c r="H25" s="240">
        <v>0</v>
      </c>
      <c r="I25" s="118">
        <v>232000</v>
      </c>
      <c r="J25" s="119">
        <v>0</v>
      </c>
      <c r="K25" s="118">
        <v>272000</v>
      </c>
      <c r="L25" s="119">
        <v>0</v>
      </c>
      <c r="M25" s="207">
        <v>291000</v>
      </c>
      <c r="N25" s="208">
        <v>0</v>
      </c>
      <c r="O25" s="207">
        <v>291000</v>
      </c>
      <c r="P25" s="208"/>
      <c r="Q25" s="207">
        <v>291000</v>
      </c>
      <c r="R25" s="208">
        <v>0</v>
      </c>
    </row>
    <row r="26" spans="1:18" s="122" customFormat="1" ht="17.45" customHeight="1" x14ac:dyDescent="0.25">
      <c r="A26" s="124" t="s">
        <v>55</v>
      </c>
      <c r="B26" s="125"/>
      <c r="C26" s="126"/>
      <c r="D26" s="127" t="s">
        <v>72</v>
      </c>
      <c r="E26" s="243">
        <f t="shared" ref="E26:F26" si="10">SUM(E22:E25)</f>
        <v>346729</v>
      </c>
      <c r="F26" s="244">
        <f t="shared" si="10"/>
        <v>0</v>
      </c>
      <c r="G26" s="235">
        <f t="shared" ref="G26:H26" si="11">SUM(G22:G25)</f>
        <v>311079.44</v>
      </c>
      <c r="H26" s="236">
        <f t="shared" si="11"/>
        <v>0</v>
      </c>
      <c r="I26" s="128">
        <f t="shared" ref="I26:P26" si="12">SUM(I22:I25)</f>
        <v>394260</v>
      </c>
      <c r="J26" s="129">
        <f t="shared" si="12"/>
        <v>0</v>
      </c>
      <c r="K26" s="128">
        <f t="shared" si="12"/>
        <v>434260</v>
      </c>
      <c r="L26" s="129">
        <f t="shared" si="12"/>
        <v>0</v>
      </c>
      <c r="M26" s="128">
        <f t="shared" ref="M26:N26" si="13">SUM(M22:M25)</f>
        <v>413260</v>
      </c>
      <c r="N26" s="129">
        <f t="shared" si="13"/>
        <v>0</v>
      </c>
      <c r="O26" s="128">
        <f t="shared" si="12"/>
        <v>413260</v>
      </c>
      <c r="P26" s="129">
        <f t="shared" si="12"/>
        <v>0</v>
      </c>
      <c r="Q26" s="128">
        <f t="shared" ref="Q26:R26" si="14">SUM(Q22:Q25)</f>
        <v>413260</v>
      </c>
      <c r="R26" s="129">
        <f t="shared" si="14"/>
        <v>0</v>
      </c>
    </row>
    <row r="27" spans="1:18" ht="17.45" customHeight="1" x14ac:dyDescent="0.2">
      <c r="A27" s="130" t="s">
        <v>73</v>
      </c>
      <c r="B27" s="131"/>
      <c r="C27" s="132"/>
      <c r="D27" s="133" t="s">
        <v>74</v>
      </c>
      <c r="E27" s="245"/>
      <c r="F27" s="246"/>
      <c r="G27" s="237"/>
      <c r="H27" s="238"/>
      <c r="I27" s="134"/>
      <c r="J27" s="135"/>
      <c r="K27" s="134"/>
      <c r="L27" s="135"/>
      <c r="M27" s="134"/>
      <c r="N27" s="135"/>
      <c r="O27" s="134"/>
      <c r="P27" s="135"/>
      <c r="Q27" s="134"/>
      <c r="R27" s="135"/>
    </row>
    <row r="28" spans="1:18" ht="17.45" customHeight="1" x14ac:dyDescent="0.2">
      <c r="A28" s="114"/>
      <c r="B28" s="115">
        <v>1</v>
      </c>
      <c r="C28" s="116"/>
      <c r="D28" s="117" t="s">
        <v>75</v>
      </c>
      <c r="E28" s="230"/>
      <c r="F28" s="231"/>
      <c r="G28" s="239"/>
      <c r="H28" s="240"/>
      <c r="I28" s="118"/>
      <c r="J28" s="119"/>
      <c r="K28" s="118"/>
      <c r="L28" s="119"/>
      <c r="M28" s="207"/>
      <c r="N28" s="208"/>
      <c r="O28" s="207"/>
      <c r="P28" s="208"/>
      <c r="Q28" s="207"/>
      <c r="R28" s="208"/>
    </row>
    <row r="29" spans="1:18" ht="17.45" customHeight="1" x14ac:dyDescent="0.2">
      <c r="A29" s="114"/>
      <c r="B29" s="115"/>
      <c r="C29" s="116" t="s">
        <v>48</v>
      </c>
      <c r="D29" s="117" t="s">
        <v>215</v>
      </c>
      <c r="E29" s="230">
        <v>470163</v>
      </c>
      <c r="F29" s="231">
        <v>167087</v>
      </c>
      <c r="G29" s="239">
        <v>1316786.94</v>
      </c>
      <c r="H29" s="240">
        <v>1333692</v>
      </c>
      <c r="I29" s="118">
        <v>1960920</v>
      </c>
      <c r="J29" s="119">
        <f>1103500+145000</f>
        <v>1248500</v>
      </c>
      <c r="K29" s="118">
        <v>1960920</v>
      </c>
      <c r="L29" s="119">
        <v>1340208</v>
      </c>
      <c r="M29" s="207">
        <v>1445150</v>
      </c>
      <c r="N29" s="208">
        <v>908739</v>
      </c>
      <c r="O29" s="207">
        <v>1421665</v>
      </c>
      <c r="P29" s="208">
        <v>0</v>
      </c>
      <c r="Q29" s="207">
        <v>1722248</v>
      </c>
      <c r="R29" s="208">
        <v>0</v>
      </c>
    </row>
    <row r="30" spans="1:18" ht="17.45" customHeight="1" x14ac:dyDescent="0.2">
      <c r="A30" s="114"/>
      <c r="B30" s="115"/>
      <c r="C30" s="116" t="s">
        <v>53</v>
      </c>
      <c r="D30" s="117" t="s">
        <v>76</v>
      </c>
      <c r="E30" s="230">
        <v>20083</v>
      </c>
      <c r="F30" s="231">
        <v>0</v>
      </c>
      <c r="G30" s="239">
        <v>12680.06</v>
      </c>
      <c r="H30" s="240">
        <v>0</v>
      </c>
      <c r="I30" s="118">
        <v>54300</v>
      </c>
      <c r="J30" s="119">
        <v>0</v>
      </c>
      <c r="K30" s="118">
        <v>54300</v>
      </c>
      <c r="L30" s="119">
        <v>0</v>
      </c>
      <c r="M30" s="207">
        <v>40000</v>
      </c>
      <c r="N30" s="208">
        <v>0</v>
      </c>
      <c r="O30" s="207">
        <v>32000</v>
      </c>
      <c r="P30" s="208">
        <v>0</v>
      </c>
      <c r="Q30" s="207">
        <v>24000</v>
      </c>
      <c r="R30" s="208">
        <v>0</v>
      </c>
    </row>
    <row r="31" spans="1:18" ht="17.45" customHeight="1" x14ac:dyDescent="0.2">
      <c r="A31" s="114"/>
      <c r="B31" s="115"/>
      <c r="C31" s="116" t="s">
        <v>55</v>
      </c>
      <c r="D31" s="117" t="s">
        <v>77</v>
      </c>
      <c r="E31" s="230">
        <v>0</v>
      </c>
      <c r="F31" s="231">
        <v>22636</v>
      </c>
      <c r="G31" s="239">
        <v>0</v>
      </c>
      <c r="H31" s="240">
        <v>16020</v>
      </c>
      <c r="I31" s="118">
        <v>0</v>
      </c>
      <c r="J31" s="119">
        <v>44400</v>
      </c>
      <c r="K31" s="118">
        <v>0</v>
      </c>
      <c r="L31" s="119">
        <v>44400</v>
      </c>
      <c r="M31" s="207">
        <v>0</v>
      </c>
      <c r="N31" s="208">
        <v>527000</v>
      </c>
      <c r="O31" s="207">
        <v>0</v>
      </c>
      <c r="P31" s="208">
        <v>0</v>
      </c>
      <c r="Q31" s="207">
        <v>0</v>
      </c>
      <c r="R31" s="208">
        <v>0</v>
      </c>
    </row>
    <row r="32" spans="1:18" ht="17.45" customHeight="1" x14ac:dyDescent="0.2">
      <c r="A32" s="114"/>
      <c r="B32" s="115"/>
      <c r="C32" s="116" t="s">
        <v>73</v>
      </c>
      <c r="D32" s="117" t="s">
        <v>78</v>
      </c>
      <c r="E32" s="230">
        <v>26</v>
      </c>
      <c r="F32" s="231">
        <v>1560</v>
      </c>
      <c r="G32" s="239">
        <v>0</v>
      </c>
      <c r="H32" s="240">
        <v>0</v>
      </c>
      <c r="I32" s="118">
        <v>12300</v>
      </c>
      <c r="J32" s="119">
        <v>10000</v>
      </c>
      <c r="K32" s="118">
        <v>12300</v>
      </c>
      <c r="L32" s="119">
        <v>10000</v>
      </c>
      <c r="M32" s="207">
        <v>0</v>
      </c>
      <c r="N32" s="208">
        <v>0</v>
      </c>
      <c r="O32" s="207">
        <v>0</v>
      </c>
      <c r="P32" s="208">
        <v>0</v>
      </c>
      <c r="Q32" s="207">
        <v>0</v>
      </c>
      <c r="R32" s="208">
        <v>0</v>
      </c>
    </row>
    <row r="33" spans="1:18" ht="17.45" customHeight="1" x14ac:dyDescent="0.2">
      <c r="A33" s="114"/>
      <c r="B33" s="115"/>
      <c r="C33" s="116" t="s">
        <v>79</v>
      </c>
      <c r="D33" s="117" t="s">
        <v>80</v>
      </c>
      <c r="E33" s="230">
        <v>210479</v>
      </c>
      <c r="F33" s="231">
        <v>0</v>
      </c>
      <c r="G33" s="239">
        <v>224885.78</v>
      </c>
      <c r="H33" s="240">
        <v>0</v>
      </c>
      <c r="I33" s="118">
        <v>317950</v>
      </c>
      <c r="J33" s="119">
        <v>0</v>
      </c>
      <c r="K33" s="118">
        <v>317950</v>
      </c>
      <c r="L33" s="119">
        <v>0</v>
      </c>
      <c r="M33" s="207">
        <v>281450</v>
      </c>
      <c r="N33" s="208">
        <v>0</v>
      </c>
      <c r="O33" s="207">
        <v>166595</v>
      </c>
      <c r="P33" s="208">
        <v>0</v>
      </c>
      <c r="Q33" s="207">
        <v>151975</v>
      </c>
      <c r="R33" s="208">
        <v>0</v>
      </c>
    </row>
    <row r="34" spans="1:18" ht="18" customHeight="1" thickBot="1" x14ac:dyDescent="0.3">
      <c r="A34" s="136" t="s">
        <v>73</v>
      </c>
      <c r="B34" s="137"/>
      <c r="C34" s="138"/>
      <c r="D34" s="139" t="s">
        <v>81</v>
      </c>
      <c r="E34" s="241">
        <f t="shared" ref="E34:H34" si="15">SUM(E29:E33)</f>
        <v>700751</v>
      </c>
      <c r="F34" s="242">
        <f t="shared" si="15"/>
        <v>191283</v>
      </c>
      <c r="G34" s="241">
        <f t="shared" si="15"/>
        <v>1554352.78</v>
      </c>
      <c r="H34" s="242">
        <f t="shared" si="15"/>
        <v>1349712</v>
      </c>
      <c r="I34" s="140">
        <f t="shared" ref="I34:P34" si="16">SUM(I29:I33)</f>
        <v>2345470</v>
      </c>
      <c r="J34" s="141">
        <f t="shared" si="16"/>
        <v>1302900</v>
      </c>
      <c r="K34" s="140">
        <f t="shared" si="16"/>
        <v>2345470</v>
      </c>
      <c r="L34" s="141">
        <f t="shared" si="16"/>
        <v>1394608</v>
      </c>
      <c r="M34" s="140">
        <f t="shared" si="16"/>
        <v>1766600</v>
      </c>
      <c r="N34" s="141">
        <f t="shared" si="16"/>
        <v>1435739</v>
      </c>
      <c r="O34" s="140">
        <f t="shared" si="16"/>
        <v>1620260</v>
      </c>
      <c r="P34" s="141">
        <f t="shared" si="16"/>
        <v>0</v>
      </c>
      <c r="Q34" s="140">
        <f t="shared" ref="Q34:R34" si="17">SUM(Q29:Q33)</f>
        <v>1898223</v>
      </c>
      <c r="R34" s="141">
        <f t="shared" si="17"/>
        <v>0</v>
      </c>
    </row>
    <row r="35" spans="1:18" ht="35.25" customHeight="1" x14ac:dyDescent="0.25">
      <c r="A35" s="142"/>
      <c r="B35" s="143"/>
      <c r="C35" s="142"/>
      <c r="D35" s="144"/>
      <c r="E35" s="144"/>
      <c r="F35" s="144"/>
      <c r="G35" s="144"/>
      <c r="H35" s="144"/>
      <c r="I35" s="145"/>
      <c r="J35" s="145"/>
      <c r="K35" s="145"/>
      <c r="L35" s="145"/>
      <c r="M35" s="145"/>
      <c r="N35" s="145"/>
      <c r="O35" s="145"/>
      <c r="P35" s="145"/>
      <c r="Q35" s="145"/>
      <c r="R35" s="145"/>
    </row>
    <row r="36" spans="1:18" ht="23.1" customHeight="1" x14ac:dyDescent="0.25">
      <c r="A36" s="592" t="s">
        <v>252</v>
      </c>
      <c r="B36" s="592"/>
      <c r="C36" s="592"/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105"/>
    </row>
    <row r="37" spans="1:18" ht="27" customHeight="1" thickBot="1" x14ac:dyDescent="0.3">
      <c r="A37" s="142"/>
      <c r="B37" s="143"/>
      <c r="C37" s="142"/>
      <c r="D37" s="144"/>
      <c r="E37" s="144"/>
      <c r="F37" s="144"/>
      <c r="G37" s="144"/>
      <c r="H37" s="144"/>
      <c r="I37" s="31"/>
      <c r="J37" s="107"/>
      <c r="K37" s="31"/>
      <c r="L37" s="107"/>
      <c r="M37" s="107"/>
      <c r="N37" s="107"/>
      <c r="O37" s="107"/>
      <c r="P37" s="107"/>
      <c r="Q37" s="31"/>
      <c r="R37" s="107" t="s">
        <v>82</v>
      </c>
    </row>
    <row r="38" spans="1:18" ht="30" customHeight="1" thickBot="1" x14ac:dyDescent="0.3">
      <c r="A38" s="584" t="s">
        <v>44</v>
      </c>
      <c r="B38" s="585"/>
      <c r="C38" s="586"/>
      <c r="D38" s="590" t="s">
        <v>45</v>
      </c>
      <c r="E38" s="535" t="s">
        <v>249</v>
      </c>
      <c r="F38" s="536"/>
      <c r="G38" s="535" t="s">
        <v>251</v>
      </c>
      <c r="H38" s="536"/>
      <c r="I38" s="535" t="s">
        <v>243</v>
      </c>
      <c r="J38" s="536"/>
      <c r="K38" s="535" t="s">
        <v>244</v>
      </c>
      <c r="L38" s="536"/>
      <c r="M38" s="535" t="s">
        <v>245</v>
      </c>
      <c r="N38" s="536"/>
      <c r="O38" s="535" t="s">
        <v>207</v>
      </c>
      <c r="P38" s="536"/>
      <c r="Q38" s="535" t="s">
        <v>246</v>
      </c>
      <c r="R38" s="536"/>
    </row>
    <row r="39" spans="1:18" ht="27.95" customHeight="1" thickBot="1" x14ac:dyDescent="0.3">
      <c r="A39" s="587"/>
      <c r="B39" s="588"/>
      <c r="C39" s="589"/>
      <c r="D39" s="591"/>
      <c r="E39" s="278" t="s">
        <v>46</v>
      </c>
      <c r="F39" s="103" t="s">
        <v>250</v>
      </c>
      <c r="G39" s="278" t="s">
        <v>46</v>
      </c>
      <c r="H39" s="103" t="s">
        <v>250</v>
      </c>
      <c r="I39" s="104" t="s">
        <v>46</v>
      </c>
      <c r="J39" s="103" t="s">
        <v>47</v>
      </c>
      <c r="K39" s="104" t="s">
        <v>46</v>
      </c>
      <c r="L39" s="103" t="s">
        <v>47</v>
      </c>
      <c r="M39" s="104" t="s">
        <v>46</v>
      </c>
      <c r="N39" s="103" t="s">
        <v>47</v>
      </c>
      <c r="O39" s="104" t="s">
        <v>46</v>
      </c>
      <c r="P39" s="103" t="s">
        <v>47</v>
      </c>
      <c r="Q39" s="104" t="s">
        <v>46</v>
      </c>
      <c r="R39" s="103" t="s">
        <v>47</v>
      </c>
    </row>
    <row r="40" spans="1:18" ht="17.45" customHeight="1" x14ac:dyDescent="0.25">
      <c r="A40" s="108" t="s">
        <v>79</v>
      </c>
      <c r="B40" s="109"/>
      <c r="C40" s="110"/>
      <c r="D40" s="111" t="s">
        <v>83</v>
      </c>
      <c r="E40" s="233"/>
      <c r="F40" s="234"/>
      <c r="G40" s="233"/>
      <c r="H40" s="234"/>
      <c r="I40" s="112"/>
      <c r="J40" s="113"/>
      <c r="K40" s="112"/>
      <c r="L40" s="113"/>
      <c r="M40" s="112"/>
      <c r="N40" s="113"/>
      <c r="O40" s="112"/>
      <c r="P40" s="113"/>
      <c r="Q40" s="112"/>
      <c r="R40" s="113"/>
    </row>
    <row r="41" spans="1:18" ht="17.100000000000001" customHeight="1" x14ac:dyDescent="0.25">
      <c r="A41" s="114"/>
      <c r="B41" s="115">
        <v>1</v>
      </c>
      <c r="C41" s="116"/>
      <c r="D41" s="117" t="s">
        <v>84</v>
      </c>
      <c r="E41" s="239"/>
      <c r="F41" s="240"/>
      <c r="G41" s="239"/>
      <c r="H41" s="240"/>
      <c r="I41" s="146"/>
      <c r="J41" s="147"/>
      <c r="K41" s="146"/>
      <c r="L41" s="147"/>
      <c r="M41" s="210"/>
      <c r="N41" s="211"/>
      <c r="O41" s="210"/>
      <c r="P41" s="211"/>
      <c r="Q41" s="210"/>
      <c r="R41" s="211"/>
    </row>
    <row r="42" spans="1:18" ht="17.100000000000001" customHeight="1" x14ac:dyDescent="0.2">
      <c r="A42" s="114"/>
      <c r="B42" s="115"/>
      <c r="C42" s="116"/>
      <c r="D42" s="117" t="s">
        <v>231</v>
      </c>
      <c r="E42" s="230">
        <v>13477619</v>
      </c>
      <c r="F42" s="231">
        <v>22610</v>
      </c>
      <c r="G42" s="239">
        <v>15422034.66</v>
      </c>
      <c r="H42" s="240">
        <v>65816.83</v>
      </c>
      <c r="I42" s="118">
        <v>15933341</v>
      </c>
      <c r="J42" s="119">
        <v>114220</v>
      </c>
      <c r="K42" s="118">
        <v>16931107</v>
      </c>
      <c r="L42" s="119">
        <v>80750</v>
      </c>
      <c r="M42" s="207">
        <v>17550807</v>
      </c>
      <c r="N42" s="208">
        <v>198621</v>
      </c>
      <c r="O42" s="207">
        <v>17452041</v>
      </c>
      <c r="P42" s="208">
        <v>0</v>
      </c>
      <c r="Q42" s="207">
        <v>17999506</v>
      </c>
      <c r="R42" s="208">
        <v>55000</v>
      </c>
    </row>
    <row r="43" spans="1:18" ht="17.100000000000001" customHeight="1" x14ac:dyDescent="0.25">
      <c r="A43" s="114"/>
      <c r="B43" s="115">
        <v>2</v>
      </c>
      <c r="C43" s="116"/>
      <c r="D43" s="117" t="s">
        <v>85</v>
      </c>
      <c r="E43" s="239"/>
      <c r="F43" s="240"/>
      <c r="G43" s="239"/>
      <c r="H43" s="240"/>
      <c r="I43" s="118"/>
      <c r="J43" s="119"/>
      <c r="K43" s="118"/>
      <c r="L43" s="119"/>
      <c r="M43" s="207"/>
      <c r="N43" s="208"/>
      <c r="O43" s="207"/>
      <c r="P43" s="208"/>
      <c r="Q43" s="207"/>
      <c r="R43" s="208"/>
    </row>
    <row r="44" spans="1:18" ht="17.100000000000001" customHeight="1" x14ac:dyDescent="0.2">
      <c r="A44" s="114"/>
      <c r="B44" s="115"/>
      <c r="C44" s="116" t="s">
        <v>48</v>
      </c>
      <c r="D44" s="117" t="s">
        <v>86</v>
      </c>
      <c r="E44" s="230">
        <v>1727634</v>
      </c>
      <c r="F44" s="231">
        <v>0</v>
      </c>
      <c r="G44" s="239">
        <v>2083488.2</v>
      </c>
      <c r="H44" s="240">
        <v>0</v>
      </c>
      <c r="I44" s="118">
        <v>1764480</v>
      </c>
      <c r="J44" s="119"/>
      <c r="K44" s="118">
        <v>2164342</v>
      </c>
      <c r="L44" s="119"/>
      <c r="M44" s="207">
        <v>2138900</v>
      </c>
      <c r="N44" s="208">
        <v>1818</v>
      </c>
      <c r="O44" s="207">
        <v>2138900</v>
      </c>
      <c r="P44" s="208">
        <v>0</v>
      </c>
      <c r="Q44" s="207">
        <v>2138900</v>
      </c>
      <c r="R44" s="208">
        <v>0</v>
      </c>
    </row>
    <row r="45" spans="1:18" ht="17.100000000000001" customHeight="1" x14ac:dyDescent="0.2">
      <c r="A45" s="114"/>
      <c r="B45" s="115"/>
      <c r="C45" s="116" t="s">
        <v>53</v>
      </c>
      <c r="D45" s="117" t="s">
        <v>87</v>
      </c>
      <c r="E45" s="230">
        <v>1641935</v>
      </c>
      <c r="F45" s="231">
        <v>5268</v>
      </c>
      <c r="G45" s="239">
        <v>2127831.44</v>
      </c>
      <c r="H45" s="240">
        <v>49583.12</v>
      </c>
      <c r="I45" s="118">
        <v>1434512</v>
      </c>
      <c r="J45" s="119"/>
      <c r="K45" s="118">
        <v>1958482</v>
      </c>
      <c r="L45" s="119"/>
      <c r="M45" s="207">
        <v>1930700</v>
      </c>
      <c r="N45" s="208">
        <v>1818</v>
      </c>
      <c r="O45" s="207">
        <v>1930700</v>
      </c>
      <c r="P45" s="208">
        <v>0</v>
      </c>
      <c r="Q45" s="207">
        <v>1930700</v>
      </c>
      <c r="R45" s="208">
        <v>0</v>
      </c>
    </row>
    <row r="46" spans="1:18" ht="17.100000000000001" customHeight="1" x14ac:dyDescent="0.2">
      <c r="A46" s="114"/>
      <c r="B46" s="115"/>
      <c r="C46" s="116" t="s">
        <v>55</v>
      </c>
      <c r="D46" s="117" t="s">
        <v>88</v>
      </c>
      <c r="E46" s="230">
        <v>1610312</v>
      </c>
      <c r="F46" s="231">
        <v>10000</v>
      </c>
      <c r="G46" s="239">
        <v>1860572.12</v>
      </c>
      <c r="H46" s="240">
        <v>59236</v>
      </c>
      <c r="I46" s="118">
        <v>1589008</v>
      </c>
      <c r="J46" s="119"/>
      <c r="K46" s="118">
        <v>1925444</v>
      </c>
      <c r="L46" s="119"/>
      <c r="M46" s="207">
        <v>1896219</v>
      </c>
      <c r="N46" s="208">
        <v>1818</v>
      </c>
      <c r="O46" s="207">
        <v>1896219</v>
      </c>
      <c r="P46" s="208">
        <v>0</v>
      </c>
      <c r="Q46" s="207">
        <v>1896219</v>
      </c>
      <c r="R46" s="208">
        <v>0</v>
      </c>
    </row>
    <row r="47" spans="1:18" ht="17.100000000000001" customHeight="1" x14ac:dyDescent="0.2">
      <c r="A47" s="114"/>
      <c r="B47" s="115"/>
      <c r="C47" s="116" t="s">
        <v>73</v>
      </c>
      <c r="D47" s="117" t="s">
        <v>89</v>
      </c>
      <c r="E47" s="230">
        <v>1331193</v>
      </c>
      <c r="F47" s="231">
        <v>0</v>
      </c>
      <c r="G47" s="239">
        <v>1564745.14</v>
      </c>
      <c r="H47" s="240">
        <v>64036</v>
      </c>
      <c r="I47" s="118">
        <v>1263696</v>
      </c>
      <c r="J47" s="119"/>
      <c r="K47" s="118">
        <v>1646319</v>
      </c>
      <c r="L47" s="119"/>
      <c r="M47" s="207">
        <v>1626400</v>
      </c>
      <c r="N47" s="208">
        <v>1818</v>
      </c>
      <c r="O47" s="207">
        <v>1626400</v>
      </c>
      <c r="P47" s="208">
        <v>0</v>
      </c>
      <c r="Q47" s="207">
        <v>1626400</v>
      </c>
      <c r="R47" s="208">
        <v>0</v>
      </c>
    </row>
    <row r="48" spans="1:18" ht="17.100000000000001" customHeight="1" x14ac:dyDescent="0.2">
      <c r="A48" s="114"/>
      <c r="B48" s="115"/>
      <c r="C48" s="116" t="s">
        <v>79</v>
      </c>
      <c r="D48" s="117" t="s">
        <v>90</v>
      </c>
      <c r="E48" s="230">
        <v>1391158</v>
      </c>
      <c r="F48" s="231">
        <v>2500</v>
      </c>
      <c r="G48" s="239">
        <v>1515229.19</v>
      </c>
      <c r="H48" s="240">
        <v>0</v>
      </c>
      <c r="I48" s="118">
        <v>1186434</v>
      </c>
      <c r="J48" s="119"/>
      <c r="K48" s="118">
        <v>1538176</v>
      </c>
      <c r="L48" s="119"/>
      <c r="M48" s="207">
        <v>1507446</v>
      </c>
      <c r="N48" s="208">
        <v>1818</v>
      </c>
      <c r="O48" s="207">
        <v>1507446</v>
      </c>
      <c r="P48" s="208">
        <v>0</v>
      </c>
      <c r="Q48" s="207">
        <v>1507446</v>
      </c>
      <c r="R48" s="208">
        <v>0</v>
      </c>
    </row>
    <row r="49" spans="1:18" ht="17.100000000000001" customHeight="1" x14ac:dyDescent="0.2">
      <c r="A49" s="114"/>
      <c r="B49" s="115"/>
      <c r="C49" s="116" t="s">
        <v>91</v>
      </c>
      <c r="D49" s="117" t="s">
        <v>92</v>
      </c>
      <c r="E49" s="230">
        <v>1382910</v>
      </c>
      <c r="F49" s="231">
        <v>2000</v>
      </c>
      <c r="G49" s="239">
        <v>1595180.07</v>
      </c>
      <c r="H49" s="240">
        <v>0</v>
      </c>
      <c r="I49" s="118">
        <v>1278012</v>
      </c>
      <c r="J49" s="119"/>
      <c r="K49" s="118">
        <v>1678405</v>
      </c>
      <c r="L49" s="119"/>
      <c r="M49" s="207">
        <v>1659381</v>
      </c>
      <c r="N49" s="208">
        <v>1818</v>
      </c>
      <c r="O49" s="207">
        <v>1659381</v>
      </c>
      <c r="P49" s="208">
        <v>0</v>
      </c>
      <c r="Q49" s="207">
        <v>1659381</v>
      </c>
      <c r="R49" s="208">
        <v>0</v>
      </c>
    </row>
    <row r="50" spans="1:18" ht="17.100000000000001" customHeight="1" x14ac:dyDescent="0.2">
      <c r="A50" s="114"/>
      <c r="B50" s="115"/>
      <c r="C50" s="116" t="s">
        <v>93</v>
      </c>
      <c r="D50" s="117" t="s">
        <v>94</v>
      </c>
      <c r="E50" s="230">
        <v>1401426</v>
      </c>
      <c r="F50" s="231">
        <v>2000</v>
      </c>
      <c r="G50" s="239">
        <v>1879658.9</v>
      </c>
      <c r="H50" s="240">
        <v>69547.740000000005</v>
      </c>
      <c r="I50" s="118">
        <v>1314948</v>
      </c>
      <c r="J50" s="119"/>
      <c r="K50" s="118">
        <v>1740298</v>
      </c>
      <c r="L50" s="119"/>
      <c r="M50" s="207">
        <v>1717700</v>
      </c>
      <c r="N50" s="208">
        <v>1818</v>
      </c>
      <c r="O50" s="207">
        <v>1717700</v>
      </c>
      <c r="P50" s="208">
        <v>0</v>
      </c>
      <c r="Q50" s="207">
        <v>1717700</v>
      </c>
      <c r="R50" s="208">
        <v>0</v>
      </c>
    </row>
    <row r="51" spans="1:18" ht="17.100000000000001" customHeight="1" x14ac:dyDescent="0.2">
      <c r="A51" s="114"/>
      <c r="B51" s="115"/>
      <c r="C51" s="116" t="s">
        <v>95</v>
      </c>
      <c r="D51" s="117" t="s">
        <v>96</v>
      </c>
      <c r="E51" s="230">
        <v>1762456</v>
      </c>
      <c r="F51" s="231">
        <v>0</v>
      </c>
      <c r="G51" s="239">
        <v>2019136</v>
      </c>
      <c r="H51" s="240">
        <v>4999</v>
      </c>
      <c r="I51" s="118">
        <v>1761382</v>
      </c>
      <c r="J51" s="119"/>
      <c r="K51" s="118">
        <v>2051997</v>
      </c>
      <c r="L51" s="119"/>
      <c r="M51" s="207">
        <v>1969384</v>
      </c>
      <c r="N51" s="208">
        <v>1819</v>
      </c>
      <c r="O51" s="207">
        <v>1969384</v>
      </c>
      <c r="P51" s="208">
        <v>0</v>
      </c>
      <c r="Q51" s="207">
        <v>1969384</v>
      </c>
      <c r="R51" s="208">
        <v>0</v>
      </c>
    </row>
    <row r="52" spans="1:18" ht="17.100000000000001" customHeight="1" x14ac:dyDescent="0.2">
      <c r="A52" s="114"/>
      <c r="B52" s="115"/>
      <c r="C52" s="116" t="s">
        <v>97</v>
      </c>
      <c r="D52" s="117" t="s">
        <v>98</v>
      </c>
      <c r="E52" s="230">
        <v>1485465</v>
      </c>
      <c r="F52" s="231">
        <v>3000</v>
      </c>
      <c r="G52" s="239">
        <v>1756817.73</v>
      </c>
      <c r="H52" s="240">
        <v>90997</v>
      </c>
      <c r="I52" s="118">
        <v>1395107</v>
      </c>
      <c r="J52" s="119"/>
      <c r="K52" s="118">
        <v>1785098</v>
      </c>
      <c r="L52" s="119"/>
      <c r="M52" s="207">
        <v>1741863</v>
      </c>
      <c r="N52" s="208">
        <v>1818</v>
      </c>
      <c r="O52" s="207">
        <v>1741863</v>
      </c>
      <c r="P52" s="208">
        <v>0</v>
      </c>
      <c r="Q52" s="207">
        <v>1741863</v>
      </c>
      <c r="R52" s="208">
        <v>0</v>
      </c>
    </row>
    <row r="53" spans="1:18" ht="17.100000000000001" customHeight="1" x14ac:dyDescent="0.2">
      <c r="A53" s="114"/>
      <c r="B53" s="115"/>
      <c r="C53" s="116" t="s">
        <v>99</v>
      </c>
      <c r="D53" s="117" t="s">
        <v>100</v>
      </c>
      <c r="E53" s="230">
        <v>1742857</v>
      </c>
      <c r="F53" s="231">
        <v>9840</v>
      </c>
      <c r="G53" s="239">
        <v>2111176.4300000002</v>
      </c>
      <c r="H53" s="240">
        <v>7500</v>
      </c>
      <c r="I53" s="118">
        <v>1705225</v>
      </c>
      <c r="J53" s="119"/>
      <c r="K53" s="118">
        <v>2125743</v>
      </c>
      <c r="L53" s="119"/>
      <c r="M53" s="207">
        <v>2085651</v>
      </c>
      <c r="N53" s="208">
        <v>1818</v>
      </c>
      <c r="O53" s="207">
        <v>2085651</v>
      </c>
      <c r="P53" s="208">
        <v>0</v>
      </c>
      <c r="Q53" s="207">
        <v>2085651</v>
      </c>
      <c r="R53" s="208">
        <v>0</v>
      </c>
    </row>
    <row r="54" spans="1:18" ht="17.100000000000001" customHeight="1" x14ac:dyDescent="0.2">
      <c r="A54" s="114"/>
      <c r="B54" s="115"/>
      <c r="C54" s="116" t="s">
        <v>101</v>
      </c>
      <c r="D54" s="117" t="s">
        <v>102</v>
      </c>
      <c r="E54" s="230">
        <v>1999274</v>
      </c>
      <c r="F54" s="231">
        <v>7300</v>
      </c>
      <c r="G54" s="239">
        <v>2443083.7200000002</v>
      </c>
      <c r="H54" s="240">
        <v>12095</v>
      </c>
      <c r="I54" s="118">
        <v>2205633</v>
      </c>
      <c r="J54" s="119"/>
      <c r="K54" s="118">
        <v>2660402</v>
      </c>
      <c r="L54" s="119"/>
      <c r="M54" s="207">
        <v>2612206</v>
      </c>
      <c r="N54" s="208">
        <v>1819</v>
      </c>
      <c r="O54" s="207">
        <v>2612206</v>
      </c>
      <c r="P54" s="208">
        <v>0</v>
      </c>
      <c r="Q54" s="207">
        <v>2612206</v>
      </c>
      <c r="R54" s="208">
        <v>0</v>
      </c>
    </row>
    <row r="55" spans="1:18" ht="17.100000000000001" customHeight="1" x14ac:dyDescent="0.2">
      <c r="A55" s="114"/>
      <c r="B55" s="115">
        <v>3</v>
      </c>
      <c r="C55" s="116"/>
      <c r="D55" s="117" t="s">
        <v>103</v>
      </c>
      <c r="E55" s="230">
        <v>54586</v>
      </c>
      <c r="F55" s="231">
        <v>1316836</v>
      </c>
      <c r="G55" s="239">
        <v>115688.34</v>
      </c>
      <c r="H55" s="240">
        <v>1816421.29</v>
      </c>
      <c r="I55" s="118">
        <v>343618</v>
      </c>
      <c r="J55" s="119">
        <v>3072193</v>
      </c>
      <c r="K55" s="118">
        <v>343618</v>
      </c>
      <c r="L55" s="119">
        <v>3704520</v>
      </c>
      <c r="M55" s="207">
        <v>160000</v>
      </c>
      <c r="N55" s="208">
        <v>19314394</v>
      </c>
      <c r="O55" s="207">
        <v>110000</v>
      </c>
      <c r="P55" s="208">
        <v>0</v>
      </c>
      <c r="Q55" s="207">
        <v>235000</v>
      </c>
      <c r="R55" s="208">
        <v>0</v>
      </c>
    </row>
    <row r="56" spans="1:18" ht="16.5" customHeight="1" x14ac:dyDescent="0.2">
      <c r="A56" s="114"/>
      <c r="B56" s="115">
        <v>4</v>
      </c>
      <c r="C56" s="116"/>
      <c r="D56" s="117" t="s">
        <v>104</v>
      </c>
      <c r="E56" s="230">
        <v>84615</v>
      </c>
      <c r="F56" s="231">
        <v>3240</v>
      </c>
      <c r="G56" s="239">
        <v>75909.81</v>
      </c>
      <c r="H56" s="240">
        <v>0</v>
      </c>
      <c r="I56" s="118">
        <v>398270</v>
      </c>
      <c r="J56" s="119"/>
      <c r="K56" s="118">
        <v>217670</v>
      </c>
      <c r="L56" s="119"/>
      <c r="M56" s="207">
        <v>406379</v>
      </c>
      <c r="N56" s="208">
        <v>0</v>
      </c>
      <c r="O56" s="207">
        <v>406379</v>
      </c>
      <c r="P56" s="208">
        <v>0</v>
      </c>
      <c r="Q56" s="207">
        <v>406379</v>
      </c>
      <c r="R56" s="208">
        <v>0</v>
      </c>
    </row>
    <row r="57" spans="1:18" ht="16.5" customHeight="1" x14ac:dyDescent="0.2">
      <c r="A57" s="114"/>
      <c r="B57" s="115">
        <v>5</v>
      </c>
      <c r="C57" s="116"/>
      <c r="D57" s="117" t="s">
        <v>105</v>
      </c>
      <c r="E57" s="230">
        <v>3145681</v>
      </c>
      <c r="F57" s="231">
        <v>5839</v>
      </c>
      <c r="G57" s="239">
        <v>3639802.92</v>
      </c>
      <c r="H57" s="240">
        <v>0</v>
      </c>
      <c r="I57" s="118">
        <v>3439695</v>
      </c>
      <c r="J57" s="119">
        <v>0</v>
      </c>
      <c r="K57" s="118">
        <v>3757866</v>
      </c>
      <c r="L57" s="119">
        <v>0</v>
      </c>
      <c r="M57" s="207">
        <v>4008016</v>
      </c>
      <c r="N57" s="208">
        <v>0</v>
      </c>
      <c r="O57" s="207">
        <v>4008016</v>
      </c>
      <c r="P57" s="208">
        <v>0</v>
      </c>
      <c r="Q57" s="207">
        <v>4008016</v>
      </c>
      <c r="R57" s="208">
        <v>0</v>
      </c>
    </row>
    <row r="58" spans="1:18" ht="16.5" customHeight="1" x14ac:dyDescent="0.2">
      <c r="A58" s="114"/>
      <c r="B58" s="115">
        <v>6</v>
      </c>
      <c r="C58" s="116"/>
      <c r="D58" s="117" t="s">
        <v>106</v>
      </c>
      <c r="E58" s="230">
        <v>3925341</v>
      </c>
      <c r="F58" s="231">
        <v>26607</v>
      </c>
      <c r="G58" s="239">
        <v>4528063.8100000005</v>
      </c>
      <c r="H58" s="240">
        <v>7190.6900000000005</v>
      </c>
      <c r="I58" s="118">
        <v>2398925</v>
      </c>
      <c r="J58" s="119">
        <v>0</v>
      </c>
      <c r="K58" s="118">
        <v>2617218</v>
      </c>
      <c r="L58" s="119">
        <v>8493</v>
      </c>
      <c r="M58" s="207">
        <v>2635588</v>
      </c>
      <c r="N58" s="208">
        <v>0</v>
      </c>
      <c r="O58" s="207">
        <v>2638248</v>
      </c>
      <c r="P58" s="208">
        <v>0</v>
      </c>
      <c r="Q58" s="207">
        <v>2653588</v>
      </c>
      <c r="R58" s="208">
        <v>0</v>
      </c>
    </row>
    <row r="59" spans="1:18" ht="17.100000000000001" customHeight="1" x14ac:dyDescent="0.2">
      <c r="A59" s="114"/>
      <c r="B59" s="115">
        <v>7</v>
      </c>
      <c r="C59" s="116"/>
      <c r="D59" s="117" t="s">
        <v>107</v>
      </c>
      <c r="E59" s="230">
        <v>6315</v>
      </c>
      <c r="F59" s="231">
        <v>0</v>
      </c>
      <c r="G59" s="239">
        <v>1242.54</v>
      </c>
      <c r="H59" s="240">
        <v>0</v>
      </c>
      <c r="I59" s="118">
        <v>5500</v>
      </c>
      <c r="J59" s="119">
        <v>0</v>
      </c>
      <c r="K59" s="118">
        <v>5500</v>
      </c>
      <c r="L59" s="119">
        <v>0</v>
      </c>
      <c r="M59" s="207">
        <v>6400</v>
      </c>
      <c r="N59" s="208">
        <v>0</v>
      </c>
      <c r="O59" s="207">
        <v>6400</v>
      </c>
      <c r="P59" s="208">
        <v>0</v>
      </c>
      <c r="Q59" s="207">
        <v>6400</v>
      </c>
      <c r="R59" s="208">
        <v>0</v>
      </c>
    </row>
    <row r="60" spans="1:18" ht="17.100000000000001" customHeight="1" x14ac:dyDescent="0.2">
      <c r="A60" s="114"/>
      <c r="B60" s="115">
        <v>8</v>
      </c>
      <c r="C60" s="116"/>
      <c r="D60" s="148" t="s">
        <v>108</v>
      </c>
      <c r="E60" s="230">
        <v>10153</v>
      </c>
      <c r="F60" s="231">
        <v>0</v>
      </c>
      <c r="G60" s="247">
        <v>14465.82</v>
      </c>
      <c r="H60" s="248">
        <v>0</v>
      </c>
      <c r="I60" s="118">
        <v>53702</v>
      </c>
      <c r="J60" s="119"/>
      <c r="K60" s="118">
        <v>54702</v>
      </c>
      <c r="L60" s="119"/>
      <c r="M60" s="207">
        <v>53713</v>
      </c>
      <c r="N60" s="208">
        <v>0</v>
      </c>
      <c r="O60" s="207">
        <v>53713</v>
      </c>
      <c r="P60" s="208">
        <v>0</v>
      </c>
      <c r="Q60" s="207">
        <v>53713</v>
      </c>
      <c r="R60" s="208">
        <v>0</v>
      </c>
    </row>
    <row r="61" spans="1:18" ht="17.100000000000001" customHeight="1" x14ac:dyDescent="0.25">
      <c r="A61" s="124" t="s">
        <v>79</v>
      </c>
      <c r="B61" s="125"/>
      <c r="C61" s="126"/>
      <c r="D61" s="127" t="s">
        <v>109</v>
      </c>
      <c r="E61" s="235">
        <f>SUM(E42:E60)</f>
        <v>38180930</v>
      </c>
      <c r="F61" s="236">
        <f>SUM(F41:F60)</f>
        <v>1417040</v>
      </c>
      <c r="G61" s="235">
        <f>SUM(G42:G60)</f>
        <v>44754126.840000011</v>
      </c>
      <c r="H61" s="236">
        <f>SUM(H41:H60)</f>
        <v>2247422.67</v>
      </c>
      <c r="I61" s="128">
        <f>SUM(I42:I60)</f>
        <v>39471488</v>
      </c>
      <c r="J61" s="129">
        <f>SUM(J41:J60)</f>
        <v>3186413</v>
      </c>
      <c r="K61" s="128">
        <f>SUM(K42:K60)</f>
        <v>45202387</v>
      </c>
      <c r="L61" s="129">
        <f>SUM(L41:L60)</f>
        <v>3793763</v>
      </c>
      <c r="M61" s="128">
        <f t="shared" ref="M61" si="18">SUM(M42:M60)</f>
        <v>45706753</v>
      </c>
      <c r="N61" s="129">
        <f t="shared" ref="N61" si="19">SUM(N41:N60)</f>
        <v>19533015</v>
      </c>
      <c r="O61" s="128">
        <f t="shared" ref="O61" si="20">SUM(O42:O60)</f>
        <v>45560647</v>
      </c>
      <c r="P61" s="129">
        <f t="shared" ref="P61" si="21">SUM(P41:P60)</f>
        <v>0</v>
      </c>
      <c r="Q61" s="128">
        <f>SUM(Q42:Q60)</f>
        <v>46248452</v>
      </c>
      <c r="R61" s="129">
        <f>SUM(R41:R60)</f>
        <v>55000</v>
      </c>
    </row>
    <row r="62" spans="1:18" ht="17.100000000000001" customHeight="1" x14ac:dyDescent="0.25">
      <c r="A62" s="130" t="s">
        <v>91</v>
      </c>
      <c r="B62" s="131"/>
      <c r="C62" s="132"/>
      <c r="D62" s="133" t="s">
        <v>110</v>
      </c>
      <c r="E62" s="237"/>
      <c r="F62" s="238"/>
      <c r="G62" s="237"/>
      <c r="H62" s="238"/>
      <c r="I62" s="134"/>
      <c r="J62" s="135"/>
      <c r="K62" s="134"/>
      <c r="L62" s="135"/>
      <c r="M62" s="134"/>
      <c r="N62" s="135"/>
      <c r="O62" s="134"/>
      <c r="P62" s="135"/>
      <c r="Q62" s="134"/>
      <c r="R62" s="135"/>
    </row>
    <row r="63" spans="1:18" ht="16.5" customHeight="1" x14ac:dyDescent="0.2">
      <c r="A63" s="114"/>
      <c r="B63" s="115">
        <v>1</v>
      </c>
      <c r="C63" s="116"/>
      <c r="D63" s="117" t="s">
        <v>111</v>
      </c>
      <c r="E63" s="230">
        <v>852208</v>
      </c>
      <c r="F63" s="231">
        <v>75491</v>
      </c>
      <c r="G63" s="239">
        <v>863340</v>
      </c>
      <c r="H63" s="240">
        <v>19114</v>
      </c>
      <c r="I63" s="118">
        <v>917400</v>
      </c>
      <c r="J63" s="119">
        <v>200000</v>
      </c>
      <c r="K63" s="118">
        <v>993567</v>
      </c>
      <c r="L63" s="119">
        <v>216050</v>
      </c>
      <c r="M63" s="207">
        <v>957940</v>
      </c>
      <c r="N63" s="208">
        <v>632521</v>
      </c>
      <c r="O63" s="207">
        <v>957940</v>
      </c>
      <c r="P63" s="208">
        <v>0</v>
      </c>
      <c r="Q63" s="207">
        <v>957940</v>
      </c>
      <c r="R63" s="208">
        <v>0</v>
      </c>
    </row>
    <row r="64" spans="1:18" ht="17.100000000000001" customHeight="1" x14ac:dyDescent="0.2">
      <c r="A64" s="114"/>
      <c r="B64" s="115">
        <v>2</v>
      </c>
      <c r="C64" s="116"/>
      <c r="D64" s="117" t="s">
        <v>112</v>
      </c>
      <c r="E64" s="230">
        <v>1765423</v>
      </c>
      <c r="F64" s="231">
        <v>18426</v>
      </c>
      <c r="G64" s="239">
        <v>1939351</v>
      </c>
      <c r="H64" s="240">
        <v>26130</v>
      </c>
      <c r="I64" s="118">
        <v>2075840</v>
      </c>
      <c r="J64" s="119">
        <f>185764+15000</f>
        <v>200764</v>
      </c>
      <c r="K64" s="118">
        <v>2172508.4900000002</v>
      </c>
      <c r="L64" s="119">
        <v>255764</v>
      </c>
      <c r="M64" s="207">
        <v>2134510</v>
      </c>
      <c r="N64" s="208">
        <v>22440</v>
      </c>
      <c r="O64" s="207">
        <v>2134510</v>
      </c>
      <c r="P64" s="208">
        <v>0</v>
      </c>
      <c r="Q64" s="207">
        <v>2134510</v>
      </c>
      <c r="R64" s="208"/>
    </row>
    <row r="65" spans="1:18" ht="17.100000000000001" customHeight="1" x14ac:dyDescent="0.2">
      <c r="A65" s="114"/>
      <c r="B65" s="115">
        <v>3</v>
      </c>
      <c r="C65" s="116"/>
      <c r="D65" s="117" t="s">
        <v>113</v>
      </c>
      <c r="E65" s="230">
        <v>308363</v>
      </c>
      <c r="F65" s="231">
        <v>5663</v>
      </c>
      <c r="G65" s="239">
        <v>406444</v>
      </c>
      <c r="H65" s="240">
        <v>17370.830000000002</v>
      </c>
      <c r="I65" s="118">
        <v>476000</v>
      </c>
      <c r="J65" s="119">
        <v>0</v>
      </c>
      <c r="K65" s="118">
        <v>477200</v>
      </c>
      <c r="L65" s="119">
        <v>0</v>
      </c>
      <c r="M65" s="207">
        <v>594650</v>
      </c>
      <c r="N65" s="208">
        <v>0</v>
      </c>
      <c r="O65" s="207">
        <v>592650</v>
      </c>
      <c r="P65" s="208">
        <v>0</v>
      </c>
      <c r="Q65" s="207">
        <v>596650</v>
      </c>
      <c r="R65" s="208">
        <v>0</v>
      </c>
    </row>
    <row r="66" spans="1:18" ht="16.5" customHeight="1" x14ac:dyDescent="0.2">
      <c r="A66" s="114"/>
      <c r="B66" s="115">
        <v>4</v>
      </c>
      <c r="C66" s="116"/>
      <c r="D66" s="117" t="s">
        <v>114</v>
      </c>
      <c r="E66" s="230"/>
      <c r="F66" s="231"/>
      <c r="G66" s="239"/>
      <c r="H66" s="240"/>
      <c r="I66" s="118"/>
      <c r="J66" s="119"/>
      <c r="K66" s="118"/>
      <c r="L66" s="119"/>
      <c r="M66" s="207"/>
      <c r="N66" s="208"/>
      <c r="O66" s="207"/>
      <c r="P66" s="208"/>
      <c r="Q66" s="207"/>
      <c r="R66" s="208"/>
    </row>
    <row r="67" spans="1:18" ht="17.100000000000001" customHeight="1" x14ac:dyDescent="0.2">
      <c r="A67" s="114"/>
      <c r="B67" s="115"/>
      <c r="C67" s="116" t="s">
        <v>48</v>
      </c>
      <c r="D67" s="117" t="s">
        <v>115</v>
      </c>
      <c r="E67" s="230">
        <v>33245</v>
      </c>
      <c r="F67" s="231">
        <v>0</v>
      </c>
      <c r="G67" s="239">
        <v>72502</v>
      </c>
      <c r="H67" s="240">
        <v>1900</v>
      </c>
      <c r="I67" s="118">
        <v>302000</v>
      </c>
      <c r="J67" s="119">
        <v>100000</v>
      </c>
      <c r="K67" s="118">
        <v>225000</v>
      </c>
      <c r="L67" s="119">
        <v>100000</v>
      </c>
      <c r="M67" s="207">
        <v>85000</v>
      </c>
      <c r="N67" s="208">
        <v>0</v>
      </c>
      <c r="O67" s="207">
        <v>85000</v>
      </c>
      <c r="P67" s="208">
        <v>0</v>
      </c>
      <c r="Q67" s="207">
        <v>85000</v>
      </c>
      <c r="R67" s="208">
        <v>0</v>
      </c>
    </row>
    <row r="68" spans="1:18" ht="17.100000000000001" customHeight="1" x14ac:dyDescent="0.2">
      <c r="A68" s="114"/>
      <c r="B68" s="115"/>
      <c r="C68" s="116" t="s">
        <v>53</v>
      </c>
      <c r="D68" s="117" t="s">
        <v>116</v>
      </c>
      <c r="E68" s="230">
        <v>85914</v>
      </c>
      <c r="F68" s="231">
        <v>2230765</v>
      </c>
      <c r="G68" s="239">
        <v>51108</v>
      </c>
      <c r="H68" s="240">
        <v>2198377</v>
      </c>
      <c r="I68" s="118">
        <v>55000</v>
      </c>
      <c r="J68" s="119">
        <f>2575510+20000</f>
        <v>2595510</v>
      </c>
      <c r="K68" s="118">
        <v>55000</v>
      </c>
      <c r="L68" s="119">
        <v>3275897</v>
      </c>
      <c r="M68" s="207">
        <v>10000</v>
      </c>
      <c r="N68" s="208">
        <v>4018107</v>
      </c>
      <c r="O68" s="207">
        <v>20000</v>
      </c>
      <c r="P68" s="208">
        <v>0</v>
      </c>
      <c r="Q68" s="207">
        <v>40000</v>
      </c>
      <c r="R68" s="208">
        <v>0</v>
      </c>
    </row>
    <row r="69" spans="1:18" ht="17.100000000000001" customHeight="1" x14ac:dyDescent="0.2">
      <c r="A69" s="149"/>
      <c r="B69" s="150"/>
      <c r="C69" s="151" t="s">
        <v>55</v>
      </c>
      <c r="D69" s="152" t="s">
        <v>117</v>
      </c>
      <c r="E69" s="251">
        <v>211000</v>
      </c>
      <c r="F69" s="252">
        <v>330000</v>
      </c>
      <c r="G69" s="249">
        <v>15000</v>
      </c>
      <c r="H69" s="250">
        <v>0</v>
      </c>
      <c r="I69" s="153">
        <v>0</v>
      </c>
      <c r="J69" s="154">
        <v>0</v>
      </c>
      <c r="K69" s="153">
        <v>0</v>
      </c>
      <c r="L69" s="154">
        <v>100000</v>
      </c>
      <c r="M69" s="212"/>
      <c r="N69" s="213"/>
      <c r="O69" s="212"/>
      <c r="P69" s="213"/>
      <c r="Q69" s="212"/>
      <c r="R69" s="213"/>
    </row>
    <row r="70" spans="1:18" ht="17.100000000000001" customHeight="1" x14ac:dyDescent="0.2">
      <c r="A70" s="149"/>
      <c r="B70" s="150"/>
      <c r="C70" s="151" t="s">
        <v>73</v>
      </c>
      <c r="D70" s="152" t="s">
        <v>213</v>
      </c>
      <c r="E70" s="251">
        <v>0</v>
      </c>
      <c r="F70" s="252">
        <v>0</v>
      </c>
      <c r="G70" s="249"/>
      <c r="H70" s="250"/>
      <c r="I70" s="153">
        <v>360900</v>
      </c>
      <c r="J70" s="154">
        <v>0</v>
      </c>
      <c r="K70" s="153">
        <v>234900</v>
      </c>
      <c r="L70" s="154">
        <v>0</v>
      </c>
      <c r="M70" s="212">
        <v>370600</v>
      </c>
      <c r="N70" s="213">
        <v>75000</v>
      </c>
      <c r="O70" s="212">
        <v>220600</v>
      </c>
      <c r="P70" s="213">
        <v>0</v>
      </c>
      <c r="Q70" s="212">
        <v>220600</v>
      </c>
      <c r="R70" s="213">
        <v>0</v>
      </c>
    </row>
    <row r="71" spans="1:18" ht="17.100000000000001" customHeight="1" thickBot="1" x14ac:dyDescent="0.3">
      <c r="A71" s="136" t="s">
        <v>91</v>
      </c>
      <c r="B71" s="137"/>
      <c r="C71" s="138"/>
      <c r="D71" s="139" t="s">
        <v>118</v>
      </c>
      <c r="E71" s="241">
        <f t="shared" ref="E71:H71" si="22">SUM(E63:E70)</f>
        <v>3256153</v>
      </c>
      <c r="F71" s="242">
        <f t="shared" si="22"/>
        <v>2660345</v>
      </c>
      <c r="G71" s="241">
        <f t="shared" si="22"/>
        <v>3347745</v>
      </c>
      <c r="H71" s="242">
        <f t="shared" si="22"/>
        <v>2262891.83</v>
      </c>
      <c r="I71" s="140">
        <f t="shared" ref="I71:P71" si="23">SUM(I63:I70)</f>
        <v>4187140</v>
      </c>
      <c r="J71" s="141">
        <f t="shared" si="23"/>
        <v>3096274</v>
      </c>
      <c r="K71" s="140">
        <f t="shared" si="23"/>
        <v>4158175.49</v>
      </c>
      <c r="L71" s="141">
        <f t="shared" si="23"/>
        <v>3947711</v>
      </c>
      <c r="M71" s="140">
        <f t="shared" si="23"/>
        <v>4152700</v>
      </c>
      <c r="N71" s="141">
        <f t="shared" si="23"/>
        <v>4748068</v>
      </c>
      <c r="O71" s="140">
        <f t="shared" si="23"/>
        <v>4010700</v>
      </c>
      <c r="P71" s="141">
        <f t="shared" si="23"/>
        <v>0</v>
      </c>
      <c r="Q71" s="140">
        <f t="shared" ref="Q71:R71" si="24">SUM(Q63:Q70)</f>
        <v>4034700</v>
      </c>
      <c r="R71" s="141">
        <f t="shared" si="24"/>
        <v>0</v>
      </c>
    </row>
    <row r="72" spans="1:18" ht="6" customHeight="1" x14ac:dyDescent="0.25">
      <c r="A72" s="142"/>
      <c r="B72" s="143"/>
      <c r="C72" s="142"/>
      <c r="D72" s="144"/>
      <c r="E72" s="144"/>
      <c r="F72" s="144"/>
      <c r="G72" s="144"/>
      <c r="H72" s="144"/>
      <c r="I72" s="145"/>
      <c r="J72" s="145"/>
      <c r="K72" s="145"/>
      <c r="L72" s="145"/>
      <c r="M72" s="145"/>
      <c r="N72" s="145"/>
      <c r="O72" s="145"/>
      <c r="P72" s="145"/>
      <c r="Q72" s="145"/>
      <c r="R72" s="145"/>
    </row>
    <row r="73" spans="1:18" ht="18" x14ac:dyDescent="0.25">
      <c r="A73" s="592" t="s">
        <v>252</v>
      </c>
      <c r="B73" s="592"/>
      <c r="C73" s="592"/>
      <c r="D73" s="592"/>
      <c r="E73" s="592"/>
      <c r="F73" s="592"/>
      <c r="G73" s="592"/>
      <c r="H73" s="592"/>
      <c r="I73" s="592"/>
      <c r="J73" s="592"/>
      <c r="K73" s="592"/>
      <c r="L73" s="592"/>
      <c r="M73" s="592"/>
      <c r="N73" s="592"/>
      <c r="O73" s="592"/>
      <c r="P73" s="592"/>
      <c r="Q73" s="592"/>
      <c r="R73" s="105"/>
    </row>
    <row r="74" spans="1:18" ht="26.25" thickBot="1" x14ac:dyDescent="0.3">
      <c r="A74" s="155"/>
      <c r="B74" s="156"/>
      <c r="C74" s="155"/>
      <c r="D74" s="157"/>
      <c r="E74" s="144"/>
      <c r="F74" s="144"/>
      <c r="G74" s="144"/>
      <c r="H74" s="144"/>
      <c r="I74" s="31"/>
      <c r="J74" s="107"/>
      <c r="K74" s="31"/>
      <c r="L74" s="107"/>
      <c r="M74" s="107"/>
      <c r="N74" s="107"/>
      <c r="O74" s="107"/>
      <c r="P74" s="107"/>
      <c r="Q74" s="31"/>
      <c r="R74" s="107" t="s">
        <v>119</v>
      </c>
    </row>
    <row r="75" spans="1:18" ht="30" customHeight="1" thickBot="1" x14ac:dyDescent="0.3">
      <c r="A75" s="584" t="s">
        <v>44</v>
      </c>
      <c r="B75" s="585"/>
      <c r="C75" s="586"/>
      <c r="D75" s="590" t="s">
        <v>45</v>
      </c>
      <c r="E75" s="535" t="s">
        <v>249</v>
      </c>
      <c r="F75" s="536"/>
      <c r="G75" s="535" t="s">
        <v>251</v>
      </c>
      <c r="H75" s="536"/>
      <c r="I75" s="535" t="s">
        <v>243</v>
      </c>
      <c r="J75" s="536"/>
      <c r="K75" s="535" t="s">
        <v>244</v>
      </c>
      <c r="L75" s="536"/>
      <c r="M75" s="535" t="s">
        <v>245</v>
      </c>
      <c r="N75" s="536"/>
      <c r="O75" s="535" t="s">
        <v>207</v>
      </c>
      <c r="P75" s="536"/>
      <c r="Q75" s="535" t="s">
        <v>246</v>
      </c>
      <c r="R75" s="536"/>
    </row>
    <row r="76" spans="1:18" ht="27.95" customHeight="1" thickBot="1" x14ac:dyDescent="0.3">
      <c r="A76" s="587"/>
      <c r="B76" s="588"/>
      <c r="C76" s="589"/>
      <c r="D76" s="591"/>
      <c r="E76" s="278" t="s">
        <v>46</v>
      </c>
      <c r="F76" s="103" t="s">
        <v>250</v>
      </c>
      <c r="G76" s="278" t="s">
        <v>46</v>
      </c>
      <c r="H76" s="103" t="s">
        <v>250</v>
      </c>
      <c r="I76" s="104" t="s">
        <v>46</v>
      </c>
      <c r="J76" s="103" t="s">
        <v>47</v>
      </c>
      <c r="K76" s="104" t="s">
        <v>46</v>
      </c>
      <c r="L76" s="103" t="s">
        <v>47</v>
      </c>
      <c r="M76" s="104" t="s">
        <v>46</v>
      </c>
      <c r="N76" s="103" t="s">
        <v>47</v>
      </c>
      <c r="O76" s="104" t="s">
        <v>46</v>
      </c>
      <c r="P76" s="103" t="s">
        <v>47</v>
      </c>
      <c r="Q76" s="104" t="s">
        <v>46</v>
      </c>
      <c r="R76" s="103" t="s">
        <v>47</v>
      </c>
    </row>
    <row r="77" spans="1:18" ht="17.100000000000001" customHeight="1" x14ac:dyDescent="0.25">
      <c r="A77" s="108" t="s">
        <v>93</v>
      </c>
      <c r="B77" s="109"/>
      <c r="C77" s="110"/>
      <c r="D77" s="111" t="s">
        <v>120</v>
      </c>
      <c r="E77" s="224"/>
      <c r="F77" s="225"/>
      <c r="G77" s="224"/>
      <c r="H77" s="225"/>
      <c r="I77" s="112"/>
      <c r="J77" s="113"/>
      <c r="K77" s="112"/>
      <c r="L77" s="113"/>
      <c r="M77" s="112"/>
      <c r="N77" s="113"/>
      <c r="O77" s="112"/>
      <c r="P77" s="113"/>
      <c r="Q77" s="112"/>
      <c r="R77" s="113"/>
    </row>
    <row r="78" spans="1:18" s="122" customFormat="1" ht="17.45" customHeight="1" x14ac:dyDescent="0.2">
      <c r="A78" s="114"/>
      <c r="B78" s="115">
        <v>1</v>
      </c>
      <c r="C78" s="116"/>
      <c r="D78" s="117" t="s">
        <v>121</v>
      </c>
      <c r="E78" s="230">
        <v>305442</v>
      </c>
      <c r="F78" s="231">
        <v>299950</v>
      </c>
      <c r="G78" s="226">
        <v>315872</v>
      </c>
      <c r="H78" s="227">
        <v>416455</v>
      </c>
      <c r="I78" s="118">
        <v>410400</v>
      </c>
      <c r="J78" s="119">
        <v>0</v>
      </c>
      <c r="K78" s="118">
        <v>410400</v>
      </c>
      <c r="L78" s="119">
        <v>4000</v>
      </c>
      <c r="M78" s="207">
        <v>408400</v>
      </c>
      <c r="N78" s="208">
        <v>375000</v>
      </c>
      <c r="O78" s="207">
        <v>389040</v>
      </c>
      <c r="P78" s="208">
        <v>0</v>
      </c>
      <c r="Q78" s="207">
        <v>453892</v>
      </c>
      <c r="R78" s="208">
        <v>0</v>
      </c>
    </row>
    <row r="79" spans="1:18" ht="17.45" customHeight="1" x14ac:dyDescent="0.2">
      <c r="A79" s="114"/>
      <c r="B79" s="115">
        <v>2</v>
      </c>
      <c r="C79" s="116"/>
      <c r="D79" s="117" t="s">
        <v>122</v>
      </c>
      <c r="E79" s="230">
        <v>99601</v>
      </c>
      <c r="F79" s="231">
        <v>0</v>
      </c>
      <c r="G79" s="226">
        <v>93316</v>
      </c>
      <c r="H79" s="227">
        <v>0</v>
      </c>
      <c r="I79" s="118">
        <v>271500</v>
      </c>
      <c r="J79" s="119">
        <v>0</v>
      </c>
      <c r="K79" s="118">
        <v>271500</v>
      </c>
      <c r="L79" s="119">
        <v>0</v>
      </c>
      <c r="M79" s="207">
        <v>271500</v>
      </c>
      <c r="N79" s="208">
        <v>17000</v>
      </c>
      <c r="O79" s="207">
        <v>250500</v>
      </c>
      <c r="P79" s="208"/>
      <c r="Q79" s="207">
        <v>271500</v>
      </c>
      <c r="R79" s="208"/>
    </row>
    <row r="80" spans="1:18" ht="17.45" customHeight="1" x14ac:dyDescent="0.2">
      <c r="A80" s="114"/>
      <c r="B80" s="115">
        <v>3</v>
      </c>
      <c r="C80" s="116"/>
      <c r="D80" s="117" t="s">
        <v>123</v>
      </c>
      <c r="E80" s="230"/>
      <c r="F80" s="231"/>
      <c r="G80" s="226"/>
      <c r="H80" s="227"/>
      <c r="I80" s="118"/>
      <c r="J80" s="119"/>
      <c r="K80" s="118"/>
      <c r="L80" s="119"/>
      <c r="M80" s="207"/>
      <c r="N80" s="208"/>
      <c r="O80" s="207"/>
      <c r="P80" s="208"/>
      <c r="Q80" s="207"/>
      <c r="R80" s="208"/>
    </row>
    <row r="81" spans="1:18" ht="17.45" customHeight="1" x14ac:dyDescent="0.2">
      <c r="A81" s="114"/>
      <c r="B81" s="115"/>
      <c r="C81" s="116" t="s">
        <v>48</v>
      </c>
      <c r="D81" s="117" t="s">
        <v>124</v>
      </c>
      <c r="E81" s="230">
        <v>689288</v>
      </c>
      <c r="F81" s="231">
        <v>235270</v>
      </c>
      <c r="G81" s="226">
        <v>798581</v>
      </c>
      <c r="H81" s="227">
        <v>166128</v>
      </c>
      <c r="I81" s="118">
        <v>920750</v>
      </c>
      <c r="J81" s="119">
        <f>312000+210000</f>
        <v>522000</v>
      </c>
      <c r="K81" s="118">
        <v>1219850</v>
      </c>
      <c r="L81" s="119">
        <v>593185</v>
      </c>
      <c r="M81" s="207">
        <v>1121340</v>
      </c>
      <c r="N81" s="208">
        <v>766877</v>
      </c>
      <c r="O81" s="207">
        <v>1116854</v>
      </c>
      <c r="P81" s="208">
        <v>0</v>
      </c>
      <c r="Q81" s="207">
        <v>1188387</v>
      </c>
      <c r="R81" s="208">
        <v>0</v>
      </c>
    </row>
    <row r="82" spans="1:18" ht="17.45" customHeight="1" x14ac:dyDescent="0.2">
      <c r="A82" s="114"/>
      <c r="B82" s="115"/>
      <c r="C82" s="116" t="s">
        <v>53</v>
      </c>
      <c r="D82" s="117" t="s">
        <v>125</v>
      </c>
      <c r="E82" s="230">
        <v>30941</v>
      </c>
      <c r="F82" s="231">
        <v>0</v>
      </c>
      <c r="G82" s="226">
        <v>22869</v>
      </c>
      <c r="H82" s="227">
        <v>0</v>
      </c>
      <c r="I82" s="118">
        <v>43350</v>
      </c>
      <c r="J82" s="119">
        <v>35000</v>
      </c>
      <c r="K82" s="118">
        <v>43350</v>
      </c>
      <c r="L82" s="119">
        <v>67857</v>
      </c>
      <c r="M82" s="207">
        <v>44850</v>
      </c>
      <c r="N82" s="208">
        <v>35000</v>
      </c>
      <c r="O82" s="207">
        <v>45000</v>
      </c>
      <c r="P82" s="208">
        <v>0</v>
      </c>
      <c r="Q82" s="207">
        <v>48547</v>
      </c>
      <c r="R82" s="208">
        <v>0</v>
      </c>
    </row>
    <row r="83" spans="1:18" ht="17.45" customHeight="1" x14ac:dyDescent="0.2">
      <c r="A83" s="114"/>
      <c r="B83" s="115"/>
      <c r="C83" s="116" t="s">
        <v>55</v>
      </c>
      <c r="D83" s="117" t="s">
        <v>126</v>
      </c>
      <c r="E83" s="230">
        <v>0</v>
      </c>
      <c r="F83" s="231">
        <v>6000</v>
      </c>
      <c r="G83" s="226">
        <v>0</v>
      </c>
      <c r="H83" s="227">
        <v>0</v>
      </c>
      <c r="I83" s="118">
        <v>0</v>
      </c>
      <c r="J83" s="119">
        <v>15000</v>
      </c>
      <c r="K83" s="118">
        <v>0</v>
      </c>
      <c r="L83" s="119">
        <v>15000</v>
      </c>
      <c r="M83" s="207"/>
      <c r="N83" s="208">
        <v>15000</v>
      </c>
      <c r="O83" s="207"/>
      <c r="P83" s="208">
        <v>15000</v>
      </c>
      <c r="Q83" s="207"/>
      <c r="R83" s="208">
        <v>15000</v>
      </c>
    </row>
    <row r="84" spans="1:18" ht="17.45" customHeight="1" x14ac:dyDescent="0.2">
      <c r="A84" s="114"/>
      <c r="B84" s="115"/>
      <c r="C84" s="116" t="s">
        <v>73</v>
      </c>
      <c r="D84" s="117" t="s">
        <v>127</v>
      </c>
      <c r="E84" s="230">
        <v>0</v>
      </c>
      <c r="F84" s="231">
        <v>0</v>
      </c>
      <c r="G84" s="226">
        <v>50987</v>
      </c>
      <c r="H84" s="227">
        <v>0</v>
      </c>
      <c r="I84" s="118">
        <v>50000</v>
      </c>
      <c r="J84" s="119">
        <v>0</v>
      </c>
      <c r="K84" s="118">
        <v>50000</v>
      </c>
      <c r="L84" s="119">
        <v>0</v>
      </c>
      <c r="M84" s="207">
        <v>50000</v>
      </c>
      <c r="N84" s="208"/>
      <c r="O84" s="207">
        <v>50000</v>
      </c>
      <c r="P84" s="208"/>
      <c r="Q84" s="207">
        <v>50000</v>
      </c>
      <c r="R84" s="208"/>
    </row>
    <row r="85" spans="1:18" ht="17.45" customHeight="1" x14ac:dyDescent="0.2">
      <c r="A85" s="114"/>
      <c r="B85" s="115">
        <v>4</v>
      </c>
      <c r="C85" s="116"/>
      <c r="D85" s="117" t="s">
        <v>128</v>
      </c>
      <c r="E85" s="230"/>
      <c r="F85" s="231"/>
      <c r="G85" s="226">
        <v>0</v>
      </c>
      <c r="H85" s="227">
        <v>0</v>
      </c>
      <c r="I85" s="118"/>
      <c r="J85" s="119"/>
      <c r="K85" s="118"/>
      <c r="L85" s="119"/>
      <c r="M85" s="207"/>
      <c r="N85" s="208"/>
      <c r="O85" s="207"/>
      <c r="P85" s="208"/>
      <c r="Q85" s="207"/>
      <c r="R85" s="208"/>
    </row>
    <row r="86" spans="1:18" ht="17.45" customHeight="1" x14ac:dyDescent="0.2">
      <c r="A86" s="114"/>
      <c r="B86" s="115"/>
      <c r="C86" s="116" t="s">
        <v>48</v>
      </c>
      <c r="D86" s="117" t="s">
        <v>129</v>
      </c>
      <c r="E86" s="230">
        <v>231974</v>
      </c>
      <c r="F86" s="231">
        <v>60650</v>
      </c>
      <c r="G86" s="226">
        <v>333606</v>
      </c>
      <c r="H86" s="227">
        <v>34995</v>
      </c>
      <c r="I86" s="118">
        <v>400000</v>
      </c>
      <c r="J86" s="119">
        <v>0</v>
      </c>
      <c r="K86" s="118">
        <v>380000</v>
      </c>
      <c r="L86" s="119">
        <v>20000</v>
      </c>
      <c r="M86" s="207">
        <v>400000</v>
      </c>
      <c r="N86" s="208">
        <v>0</v>
      </c>
      <c r="O86" s="207">
        <v>400000</v>
      </c>
      <c r="P86" s="208">
        <v>0</v>
      </c>
      <c r="Q86" s="207">
        <v>400000</v>
      </c>
      <c r="R86" s="208">
        <v>0</v>
      </c>
    </row>
    <row r="87" spans="1:18" ht="17.45" customHeight="1" x14ac:dyDescent="0.2">
      <c r="A87" s="114"/>
      <c r="B87" s="115"/>
      <c r="C87" s="116" t="s">
        <v>53</v>
      </c>
      <c r="D87" s="117" t="s">
        <v>130</v>
      </c>
      <c r="E87" s="230">
        <v>255223</v>
      </c>
      <c r="F87" s="231">
        <v>81052</v>
      </c>
      <c r="G87" s="226">
        <v>254553.28</v>
      </c>
      <c r="H87" s="227">
        <v>179726</v>
      </c>
      <c r="I87" s="118">
        <v>323000</v>
      </c>
      <c r="J87" s="119">
        <v>0</v>
      </c>
      <c r="K87" s="118">
        <v>323000</v>
      </c>
      <c r="L87" s="119">
        <v>29462</v>
      </c>
      <c r="M87" s="207">
        <v>250000</v>
      </c>
      <c r="N87" s="208">
        <v>200000</v>
      </c>
      <c r="O87" s="207">
        <v>250000</v>
      </c>
      <c r="P87" s="208">
        <v>0</v>
      </c>
      <c r="Q87" s="207">
        <v>378364</v>
      </c>
      <c r="R87" s="208">
        <v>0</v>
      </c>
    </row>
    <row r="88" spans="1:18" ht="17.45" customHeight="1" x14ac:dyDescent="0.25">
      <c r="A88" s="124" t="s">
        <v>93</v>
      </c>
      <c r="B88" s="125"/>
      <c r="C88" s="126"/>
      <c r="D88" s="127" t="s">
        <v>131</v>
      </c>
      <c r="E88" s="253">
        <f t="shared" ref="E88:F88" si="25">SUM(E78:E87)</f>
        <v>1612469</v>
      </c>
      <c r="F88" s="254">
        <f t="shared" si="25"/>
        <v>682922</v>
      </c>
      <c r="G88" s="235">
        <f t="shared" ref="G88:H88" si="26">SUM(G78:G87)</f>
        <v>1869784.28</v>
      </c>
      <c r="H88" s="236">
        <f t="shared" si="26"/>
        <v>797304</v>
      </c>
      <c r="I88" s="158">
        <f t="shared" ref="I88:P88" si="27">SUM(I78:I87)</f>
        <v>2419000</v>
      </c>
      <c r="J88" s="159">
        <f t="shared" si="27"/>
        <v>572000</v>
      </c>
      <c r="K88" s="158">
        <f t="shared" si="27"/>
        <v>2698100</v>
      </c>
      <c r="L88" s="159">
        <f t="shared" si="27"/>
        <v>729504</v>
      </c>
      <c r="M88" s="158">
        <f t="shared" si="27"/>
        <v>2546090</v>
      </c>
      <c r="N88" s="159">
        <f t="shared" si="27"/>
        <v>1408877</v>
      </c>
      <c r="O88" s="158">
        <f t="shared" si="27"/>
        <v>2501394</v>
      </c>
      <c r="P88" s="159">
        <f t="shared" si="27"/>
        <v>15000</v>
      </c>
      <c r="Q88" s="158">
        <f t="shared" ref="Q88:R88" si="28">SUM(Q78:Q87)</f>
        <v>2790690</v>
      </c>
      <c r="R88" s="159">
        <f t="shared" si="28"/>
        <v>15000</v>
      </c>
    </row>
    <row r="89" spans="1:18" ht="17.45" customHeight="1" x14ac:dyDescent="0.2">
      <c r="A89" s="130" t="s">
        <v>95</v>
      </c>
      <c r="B89" s="131"/>
      <c r="C89" s="132"/>
      <c r="D89" s="133" t="s">
        <v>132</v>
      </c>
      <c r="E89" s="245"/>
      <c r="F89" s="246"/>
      <c r="G89" s="237"/>
      <c r="H89" s="238"/>
      <c r="I89" s="134"/>
      <c r="J89" s="135"/>
      <c r="K89" s="134"/>
      <c r="L89" s="135"/>
      <c r="M89" s="134"/>
      <c r="N89" s="135"/>
      <c r="O89" s="134"/>
      <c r="P89" s="135"/>
      <c r="Q89" s="134"/>
      <c r="R89" s="135"/>
    </row>
    <row r="90" spans="1:18" ht="17.45" customHeight="1" x14ac:dyDescent="0.2">
      <c r="A90" s="114"/>
      <c r="B90" s="115">
        <v>1</v>
      </c>
      <c r="C90" s="116"/>
      <c r="D90" s="117" t="s">
        <v>133</v>
      </c>
      <c r="E90" s="230">
        <v>300</v>
      </c>
      <c r="F90" s="231">
        <v>0</v>
      </c>
      <c r="G90" s="239">
        <v>820</v>
      </c>
      <c r="H90" s="240">
        <v>0</v>
      </c>
      <c r="I90" s="118">
        <v>45000</v>
      </c>
      <c r="J90" s="119">
        <f>57500+15000</f>
        <v>72500</v>
      </c>
      <c r="K90" s="118">
        <v>45000</v>
      </c>
      <c r="L90" s="119">
        <v>0</v>
      </c>
      <c r="M90" s="207">
        <v>61000</v>
      </c>
      <c r="N90" s="208">
        <v>15000</v>
      </c>
      <c r="O90" s="207">
        <v>5500</v>
      </c>
      <c r="P90" s="208">
        <v>0</v>
      </c>
      <c r="Q90" s="207">
        <v>5500</v>
      </c>
      <c r="R90" s="208">
        <v>0</v>
      </c>
    </row>
    <row r="91" spans="1:18" ht="17.45" customHeight="1" x14ac:dyDescent="0.2">
      <c r="A91" s="114"/>
      <c r="B91" s="115">
        <v>2</v>
      </c>
      <c r="C91" s="116"/>
      <c r="D91" s="117" t="s">
        <v>134</v>
      </c>
      <c r="E91" s="230"/>
      <c r="F91" s="231"/>
      <c r="G91" s="239">
        <v>0</v>
      </c>
      <c r="H91" s="240">
        <v>0</v>
      </c>
      <c r="I91" s="118"/>
      <c r="J91" s="119"/>
      <c r="K91" s="118"/>
      <c r="L91" s="119"/>
      <c r="M91" s="207"/>
      <c r="N91" s="208"/>
      <c r="O91" s="207"/>
      <c r="P91" s="208"/>
      <c r="Q91" s="207"/>
      <c r="R91" s="208"/>
    </row>
    <row r="92" spans="1:18" ht="17.45" customHeight="1" x14ac:dyDescent="0.2">
      <c r="A92" s="114"/>
      <c r="B92" s="115"/>
      <c r="C92" s="116" t="s">
        <v>48</v>
      </c>
      <c r="D92" s="117" t="s">
        <v>135</v>
      </c>
      <c r="E92" s="230">
        <v>47190</v>
      </c>
      <c r="F92" s="231">
        <v>0</v>
      </c>
      <c r="G92" s="239">
        <v>29861</v>
      </c>
      <c r="H92" s="240">
        <v>0</v>
      </c>
      <c r="I92" s="118">
        <v>28900</v>
      </c>
      <c r="J92" s="119">
        <v>0</v>
      </c>
      <c r="K92" s="118">
        <v>28900</v>
      </c>
      <c r="L92" s="119">
        <v>0</v>
      </c>
      <c r="M92" s="207">
        <v>38400</v>
      </c>
      <c r="N92" s="208"/>
      <c r="O92" s="207">
        <v>38400</v>
      </c>
      <c r="P92" s="208"/>
      <c r="Q92" s="207">
        <v>38400</v>
      </c>
      <c r="R92" s="208"/>
    </row>
    <row r="93" spans="1:18" ht="17.45" customHeight="1" x14ac:dyDescent="0.2">
      <c r="A93" s="114"/>
      <c r="B93" s="115"/>
      <c r="C93" s="116" t="s">
        <v>53</v>
      </c>
      <c r="D93" s="117" t="s">
        <v>136</v>
      </c>
      <c r="E93" s="230">
        <v>6920</v>
      </c>
      <c r="F93" s="231">
        <v>0</v>
      </c>
      <c r="G93" s="239">
        <v>1158</v>
      </c>
      <c r="H93" s="240">
        <v>0</v>
      </c>
      <c r="I93" s="118">
        <v>7520</v>
      </c>
      <c r="J93" s="119">
        <v>0</v>
      </c>
      <c r="K93" s="118">
        <v>7520</v>
      </c>
      <c r="L93" s="119">
        <v>0</v>
      </c>
      <c r="M93" s="207">
        <v>7520</v>
      </c>
      <c r="N93" s="208"/>
      <c r="O93" s="207">
        <v>7520</v>
      </c>
      <c r="P93" s="208"/>
      <c r="Q93" s="207">
        <v>7520</v>
      </c>
      <c r="R93" s="208"/>
    </row>
    <row r="94" spans="1:18" ht="17.45" customHeight="1" x14ac:dyDescent="0.2">
      <c r="A94" s="114"/>
      <c r="B94" s="115"/>
      <c r="C94" s="116" t="s">
        <v>55</v>
      </c>
      <c r="D94" s="117" t="s">
        <v>137</v>
      </c>
      <c r="E94" s="230">
        <v>5550</v>
      </c>
      <c r="F94" s="231">
        <v>0</v>
      </c>
      <c r="G94" s="239">
        <v>2011</v>
      </c>
      <c r="H94" s="240">
        <v>0</v>
      </c>
      <c r="I94" s="118">
        <v>6614</v>
      </c>
      <c r="J94" s="119">
        <v>0</v>
      </c>
      <c r="K94" s="118">
        <v>6614</v>
      </c>
      <c r="L94" s="119">
        <v>0</v>
      </c>
      <c r="M94" s="207">
        <v>6720</v>
      </c>
      <c r="N94" s="208"/>
      <c r="O94" s="207">
        <v>6720</v>
      </c>
      <c r="P94" s="208"/>
      <c r="Q94" s="207">
        <v>6720</v>
      </c>
      <c r="R94" s="208"/>
    </row>
    <row r="95" spans="1:18" ht="17.45" customHeight="1" x14ac:dyDescent="0.25">
      <c r="A95" s="124" t="s">
        <v>95</v>
      </c>
      <c r="B95" s="125"/>
      <c r="C95" s="126"/>
      <c r="D95" s="127" t="s">
        <v>138</v>
      </c>
      <c r="E95" s="243">
        <f t="shared" ref="E95:F95" si="29">SUM(E90:E94)</f>
        <v>59960</v>
      </c>
      <c r="F95" s="244">
        <f t="shared" si="29"/>
        <v>0</v>
      </c>
      <c r="G95" s="235">
        <f t="shared" ref="G95:H95" si="30">SUM(G90:G94)</f>
        <v>33850</v>
      </c>
      <c r="H95" s="236">
        <f t="shared" si="30"/>
        <v>0</v>
      </c>
      <c r="I95" s="128">
        <f t="shared" ref="I95:P95" si="31">SUM(I90:I94)</f>
        <v>88034</v>
      </c>
      <c r="J95" s="129">
        <f t="shared" si="31"/>
        <v>72500</v>
      </c>
      <c r="K95" s="128">
        <f t="shared" si="31"/>
        <v>88034</v>
      </c>
      <c r="L95" s="129">
        <f t="shared" si="31"/>
        <v>0</v>
      </c>
      <c r="M95" s="128">
        <f t="shared" si="31"/>
        <v>113640</v>
      </c>
      <c r="N95" s="129">
        <f t="shared" si="31"/>
        <v>15000</v>
      </c>
      <c r="O95" s="128">
        <f t="shared" si="31"/>
        <v>58140</v>
      </c>
      <c r="P95" s="129">
        <f t="shared" si="31"/>
        <v>0</v>
      </c>
      <c r="Q95" s="128">
        <f t="shared" ref="Q95:R95" si="32">SUM(Q90:Q94)</f>
        <v>58140</v>
      </c>
      <c r="R95" s="129">
        <f t="shared" si="32"/>
        <v>0</v>
      </c>
    </row>
    <row r="96" spans="1:18" ht="17.45" customHeight="1" x14ac:dyDescent="0.2">
      <c r="A96" s="130" t="s">
        <v>97</v>
      </c>
      <c r="B96" s="131"/>
      <c r="C96" s="132"/>
      <c r="D96" s="133" t="s">
        <v>139</v>
      </c>
      <c r="E96" s="245"/>
      <c r="F96" s="246"/>
      <c r="G96" s="237"/>
      <c r="H96" s="238"/>
      <c r="I96" s="134"/>
      <c r="J96" s="135"/>
      <c r="K96" s="134"/>
      <c r="L96" s="135"/>
      <c r="M96" s="134"/>
      <c r="N96" s="135"/>
      <c r="O96" s="134"/>
      <c r="P96" s="135"/>
      <c r="Q96" s="134"/>
      <c r="R96" s="135"/>
    </row>
    <row r="97" spans="1:18" ht="17.45" customHeight="1" x14ac:dyDescent="0.2">
      <c r="A97" s="114"/>
      <c r="B97" s="115">
        <v>1</v>
      </c>
      <c r="C97" s="116"/>
      <c r="D97" s="117" t="s">
        <v>140</v>
      </c>
      <c r="E97" s="230">
        <v>491387</v>
      </c>
      <c r="F97" s="231">
        <v>1923</v>
      </c>
      <c r="G97" s="239">
        <v>474410</v>
      </c>
      <c r="H97" s="240">
        <v>0</v>
      </c>
      <c r="I97" s="118">
        <v>675004</v>
      </c>
      <c r="J97" s="119">
        <v>0</v>
      </c>
      <c r="K97" s="118">
        <v>746382</v>
      </c>
      <c r="L97" s="119">
        <v>58231</v>
      </c>
      <c r="M97" s="207">
        <v>701800</v>
      </c>
      <c r="N97" s="208">
        <v>300900</v>
      </c>
      <c r="O97" s="207">
        <v>741800</v>
      </c>
      <c r="P97" s="208">
        <v>0</v>
      </c>
      <c r="Q97" s="207">
        <v>754050</v>
      </c>
      <c r="R97" s="208">
        <v>0</v>
      </c>
    </row>
    <row r="98" spans="1:18" ht="17.45" customHeight="1" x14ac:dyDescent="0.2">
      <c r="A98" s="114"/>
      <c r="B98" s="115">
        <v>2</v>
      </c>
      <c r="C98" s="116"/>
      <c r="D98" s="117" t="s">
        <v>141</v>
      </c>
      <c r="E98" s="230">
        <v>162887</v>
      </c>
      <c r="F98" s="231">
        <v>0</v>
      </c>
      <c r="G98" s="239">
        <v>203608</v>
      </c>
      <c r="H98" s="240">
        <v>31300</v>
      </c>
      <c r="I98" s="118">
        <v>330100</v>
      </c>
      <c r="J98" s="119">
        <v>5000</v>
      </c>
      <c r="K98" s="118">
        <v>336382</v>
      </c>
      <c r="L98" s="119">
        <v>8173</v>
      </c>
      <c r="M98" s="207">
        <v>323300</v>
      </c>
      <c r="N98" s="208">
        <v>604000</v>
      </c>
      <c r="O98" s="207">
        <v>343300</v>
      </c>
      <c r="P98" s="208">
        <v>0</v>
      </c>
      <c r="Q98" s="207">
        <v>474300</v>
      </c>
      <c r="R98" s="208">
        <v>0</v>
      </c>
    </row>
    <row r="99" spans="1:18" ht="17.45" customHeight="1" x14ac:dyDescent="0.2">
      <c r="A99" s="114"/>
      <c r="B99" s="115">
        <v>3</v>
      </c>
      <c r="C99" s="116"/>
      <c r="D99" s="117" t="s">
        <v>142</v>
      </c>
      <c r="E99" s="230">
        <v>357638</v>
      </c>
      <c r="F99" s="231">
        <v>206405</v>
      </c>
      <c r="G99" s="239">
        <v>363870</v>
      </c>
      <c r="H99" s="240">
        <v>2247426</v>
      </c>
      <c r="I99" s="118">
        <v>742700</v>
      </c>
      <c r="J99" s="119">
        <f>4971924+40000</f>
        <v>5011924</v>
      </c>
      <c r="K99" s="118">
        <v>712700</v>
      </c>
      <c r="L99" s="119">
        <v>6238991</v>
      </c>
      <c r="M99" s="207">
        <v>681553</v>
      </c>
      <c r="N99" s="208">
        <v>23967798</v>
      </c>
      <c r="O99" s="207">
        <v>589753</v>
      </c>
      <c r="P99" s="208">
        <v>676981</v>
      </c>
      <c r="Q99" s="207">
        <v>648006</v>
      </c>
      <c r="R99" s="208">
        <v>0</v>
      </c>
    </row>
    <row r="100" spans="1:18" ht="17.45" customHeight="1" x14ac:dyDescent="0.25">
      <c r="A100" s="124" t="s">
        <v>97</v>
      </c>
      <c r="B100" s="125"/>
      <c r="C100" s="126"/>
      <c r="D100" s="127" t="s">
        <v>143</v>
      </c>
      <c r="E100" s="243">
        <f t="shared" ref="E100:F100" si="33">SUM(E97:E99)</f>
        <v>1011912</v>
      </c>
      <c r="F100" s="244">
        <f t="shared" si="33"/>
        <v>208328</v>
      </c>
      <c r="G100" s="235">
        <f t="shared" ref="G100:H100" si="34">SUM(G97:G99)</f>
        <v>1041888</v>
      </c>
      <c r="H100" s="236">
        <f t="shared" si="34"/>
        <v>2278726</v>
      </c>
      <c r="I100" s="128">
        <f t="shared" ref="I100:J100" si="35">SUM(I97:I99)</f>
        <v>1747804</v>
      </c>
      <c r="J100" s="129">
        <f t="shared" si="35"/>
        <v>5016924</v>
      </c>
      <c r="K100" s="128">
        <f t="shared" ref="K100:P100" si="36">SUM(K97:K99)</f>
        <v>1795464</v>
      </c>
      <c r="L100" s="129">
        <f t="shared" si="36"/>
        <v>6305395</v>
      </c>
      <c r="M100" s="128">
        <f t="shared" si="36"/>
        <v>1706653</v>
      </c>
      <c r="N100" s="129">
        <f t="shared" si="36"/>
        <v>24872698</v>
      </c>
      <c r="O100" s="128">
        <f t="shared" si="36"/>
        <v>1674853</v>
      </c>
      <c r="P100" s="129">
        <f t="shared" si="36"/>
        <v>676981</v>
      </c>
      <c r="Q100" s="128">
        <f t="shared" ref="Q100:R100" si="37">SUM(Q97:Q99)</f>
        <v>1876356</v>
      </c>
      <c r="R100" s="129">
        <f t="shared" si="37"/>
        <v>0</v>
      </c>
    </row>
    <row r="101" spans="1:18" ht="17.100000000000001" customHeight="1" x14ac:dyDescent="0.2">
      <c r="A101" s="130" t="s">
        <v>99</v>
      </c>
      <c r="B101" s="131"/>
      <c r="C101" s="132"/>
      <c r="D101" s="133" t="s">
        <v>144</v>
      </c>
      <c r="E101" s="245"/>
      <c r="F101" s="246"/>
      <c r="G101" s="237"/>
      <c r="H101" s="238"/>
      <c r="I101" s="134"/>
      <c r="J101" s="135"/>
      <c r="K101" s="134"/>
      <c r="L101" s="135"/>
      <c r="M101" s="134"/>
      <c r="N101" s="135"/>
      <c r="O101" s="134"/>
      <c r="P101" s="135"/>
      <c r="Q101" s="134"/>
      <c r="R101" s="135"/>
    </row>
    <row r="102" spans="1:18" ht="17.100000000000001" customHeight="1" x14ac:dyDescent="0.2">
      <c r="A102" s="114"/>
      <c r="B102" s="115">
        <v>1</v>
      </c>
      <c r="C102" s="116"/>
      <c r="D102" s="117" t="s">
        <v>145</v>
      </c>
      <c r="E102" s="230">
        <v>124297</v>
      </c>
      <c r="F102" s="231">
        <v>0</v>
      </c>
      <c r="G102" s="239">
        <v>102132</v>
      </c>
      <c r="H102" s="240">
        <v>0</v>
      </c>
      <c r="I102" s="118">
        <v>176850</v>
      </c>
      <c r="J102" s="119"/>
      <c r="K102" s="118">
        <v>161176</v>
      </c>
      <c r="L102" s="119"/>
      <c r="M102" s="207">
        <v>163800</v>
      </c>
      <c r="N102" s="208"/>
      <c r="O102" s="207">
        <v>163800</v>
      </c>
      <c r="P102" s="208"/>
      <c r="Q102" s="207">
        <v>163800</v>
      </c>
      <c r="R102" s="208"/>
    </row>
    <row r="103" spans="1:18" ht="17.100000000000001" customHeight="1" x14ac:dyDescent="0.2">
      <c r="A103" s="114"/>
      <c r="B103" s="115">
        <v>2</v>
      </c>
      <c r="C103" s="116"/>
      <c r="D103" s="117" t="s">
        <v>146</v>
      </c>
      <c r="E103" s="230">
        <v>1498</v>
      </c>
      <c r="F103" s="231">
        <v>0</v>
      </c>
      <c r="G103" s="239">
        <v>0</v>
      </c>
      <c r="H103" s="240">
        <v>0</v>
      </c>
      <c r="I103" s="118">
        <v>6500</v>
      </c>
      <c r="J103" s="119"/>
      <c r="K103" s="118">
        <v>7001</v>
      </c>
      <c r="L103" s="119"/>
      <c r="M103" s="207">
        <v>14000</v>
      </c>
      <c r="N103" s="208"/>
      <c r="O103" s="207">
        <v>14000</v>
      </c>
      <c r="P103" s="208"/>
      <c r="Q103" s="207">
        <v>16700</v>
      </c>
      <c r="R103" s="208"/>
    </row>
    <row r="104" spans="1:18" ht="17.100000000000001" customHeight="1" x14ac:dyDescent="0.2">
      <c r="A104" s="114"/>
      <c r="B104" s="115">
        <v>3</v>
      </c>
      <c r="C104" s="116"/>
      <c r="D104" s="117" t="s">
        <v>147</v>
      </c>
      <c r="E104" s="230">
        <v>3483388</v>
      </c>
      <c r="F104" s="231">
        <v>0</v>
      </c>
      <c r="G104" s="239">
        <v>2303563</v>
      </c>
      <c r="H104" s="240">
        <v>0</v>
      </c>
      <c r="I104" s="118">
        <v>2082700</v>
      </c>
      <c r="J104" s="119"/>
      <c r="K104" s="118">
        <v>2088300</v>
      </c>
      <c r="L104" s="119"/>
      <c r="M104" s="207">
        <v>1082900</v>
      </c>
      <c r="N104" s="208"/>
      <c r="O104" s="207">
        <v>82900</v>
      </c>
      <c r="P104" s="208"/>
      <c r="Q104" s="207">
        <v>82350</v>
      </c>
      <c r="R104" s="208"/>
    </row>
    <row r="105" spans="1:18" ht="17.100000000000001" customHeight="1" x14ac:dyDescent="0.2">
      <c r="A105" s="114"/>
      <c r="B105" s="115">
        <v>4</v>
      </c>
      <c r="C105" s="116"/>
      <c r="D105" s="117" t="s">
        <v>148</v>
      </c>
      <c r="E105" s="230">
        <v>4440</v>
      </c>
      <c r="F105" s="231">
        <v>0</v>
      </c>
      <c r="G105" s="239">
        <v>7134</v>
      </c>
      <c r="H105" s="240">
        <v>0</v>
      </c>
      <c r="I105" s="118">
        <v>11000</v>
      </c>
      <c r="J105" s="119"/>
      <c r="K105" s="118">
        <v>11000</v>
      </c>
      <c r="L105" s="119"/>
      <c r="M105" s="207">
        <v>13500</v>
      </c>
      <c r="N105" s="208"/>
      <c r="O105" s="207">
        <v>14000</v>
      </c>
      <c r="P105" s="208"/>
      <c r="Q105" s="207">
        <v>14000</v>
      </c>
      <c r="R105" s="208"/>
    </row>
    <row r="106" spans="1:18" ht="17.100000000000001" customHeight="1" thickBot="1" x14ac:dyDescent="0.25">
      <c r="A106" s="114"/>
      <c r="B106" s="115">
        <v>5</v>
      </c>
      <c r="C106" s="116"/>
      <c r="D106" s="160" t="s">
        <v>149</v>
      </c>
      <c r="E106" s="255">
        <v>24065</v>
      </c>
      <c r="F106" s="256">
        <v>0</v>
      </c>
      <c r="G106" s="527">
        <v>6065</v>
      </c>
      <c r="H106" s="528">
        <v>0</v>
      </c>
      <c r="I106" s="161">
        <v>5000</v>
      </c>
      <c r="J106" s="162"/>
      <c r="K106" s="161">
        <v>5065</v>
      </c>
      <c r="L106" s="162"/>
      <c r="M106" s="214">
        <v>6000</v>
      </c>
      <c r="N106" s="215"/>
      <c r="O106" s="214">
        <v>6000</v>
      </c>
      <c r="P106" s="215"/>
      <c r="Q106" s="214">
        <v>6000</v>
      </c>
      <c r="R106" s="215"/>
    </row>
    <row r="107" spans="1:18" ht="5.25" customHeight="1" x14ac:dyDescent="0.25">
      <c r="A107" s="163"/>
      <c r="B107" s="164"/>
      <c r="C107" s="163"/>
      <c r="D107" s="165"/>
      <c r="E107" s="165"/>
      <c r="F107" s="165"/>
      <c r="G107" s="165"/>
      <c r="H107" s="165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</row>
    <row r="108" spans="1:18" ht="26.1" customHeight="1" x14ac:dyDescent="0.25">
      <c r="A108" s="592" t="s">
        <v>252</v>
      </c>
      <c r="B108" s="592"/>
      <c r="C108" s="592"/>
      <c r="D108" s="592"/>
      <c r="E108" s="592"/>
      <c r="F108" s="592"/>
      <c r="G108" s="592"/>
      <c r="H108" s="592"/>
      <c r="I108" s="592"/>
      <c r="J108" s="592"/>
      <c r="K108" s="592"/>
      <c r="L108" s="592"/>
      <c r="M108" s="592"/>
      <c r="N108" s="592"/>
      <c r="O108" s="592"/>
      <c r="P108" s="592"/>
      <c r="Q108" s="105"/>
      <c r="R108" s="105"/>
    </row>
    <row r="109" spans="1:18" ht="30" customHeight="1" thickBot="1" x14ac:dyDescent="0.3">
      <c r="A109" s="142"/>
      <c r="B109" s="143"/>
      <c r="C109" s="142"/>
      <c r="D109" s="144"/>
      <c r="E109" s="144"/>
      <c r="F109" s="144"/>
      <c r="G109" s="144"/>
      <c r="H109" s="144"/>
      <c r="I109" s="31"/>
      <c r="J109" s="107"/>
      <c r="K109" s="31"/>
      <c r="L109" s="107"/>
      <c r="M109" s="107"/>
      <c r="N109" s="107"/>
      <c r="O109" s="107"/>
      <c r="P109" s="107"/>
      <c r="Q109" s="31"/>
      <c r="R109" s="107" t="s">
        <v>150</v>
      </c>
    </row>
    <row r="110" spans="1:18" ht="30" customHeight="1" thickBot="1" x14ac:dyDescent="0.3">
      <c r="A110" s="584" t="s">
        <v>44</v>
      </c>
      <c r="B110" s="585"/>
      <c r="C110" s="586"/>
      <c r="D110" s="590" t="s">
        <v>45</v>
      </c>
      <c r="E110" s="535" t="s">
        <v>249</v>
      </c>
      <c r="F110" s="536"/>
      <c r="G110" s="535" t="s">
        <v>251</v>
      </c>
      <c r="H110" s="536"/>
      <c r="I110" s="535" t="s">
        <v>243</v>
      </c>
      <c r="J110" s="536"/>
      <c r="K110" s="535" t="s">
        <v>244</v>
      </c>
      <c r="L110" s="536"/>
      <c r="M110" s="535" t="s">
        <v>245</v>
      </c>
      <c r="N110" s="536"/>
      <c r="O110" s="535" t="s">
        <v>207</v>
      </c>
      <c r="P110" s="536"/>
      <c r="Q110" s="535" t="s">
        <v>246</v>
      </c>
      <c r="R110" s="536"/>
    </row>
    <row r="111" spans="1:18" ht="30" customHeight="1" thickBot="1" x14ac:dyDescent="0.3">
      <c r="A111" s="587"/>
      <c r="B111" s="588"/>
      <c r="C111" s="589"/>
      <c r="D111" s="591"/>
      <c r="E111" s="278" t="s">
        <v>46</v>
      </c>
      <c r="F111" s="103" t="s">
        <v>250</v>
      </c>
      <c r="G111" s="278" t="s">
        <v>46</v>
      </c>
      <c r="H111" s="103" t="s">
        <v>250</v>
      </c>
      <c r="I111" s="104" t="s">
        <v>46</v>
      </c>
      <c r="J111" s="103" t="s">
        <v>47</v>
      </c>
      <c r="K111" s="104" t="s">
        <v>46</v>
      </c>
      <c r="L111" s="103" t="s">
        <v>47</v>
      </c>
      <c r="M111" s="104" t="s">
        <v>46</v>
      </c>
      <c r="N111" s="103" t="s">
        <v>47</v>
      </c>
      <c r="O111" s="104" t="s">
        <v>46</v>
      </c>
      <c r="P111" s="103" t="s">
        <v>47</v>
      </c>
      <c r="Q111" s="104" t="s">
        <v>46</v>
      </c>
      <c r="R111" s="103" t="s">
        <v>47</v>
      </c>
    </row>
    <row r="112" spans="1:18" ht="17.100000000000001" customHeight="1" x14ac:dyDescent="0.2">
      <c r="A112" s="167" t="s">
        <v>99</v>
      </c>
      <c r="B112" s="168">
        <v>6</v>
      </c>
      <c r="C112" s="169"/>
      <c r="D112" s="170" t="s">
        <v>151</v>
      </c>
      <c r="E112" s="257"/>
      <c r="F112" s="274"/>
      <c r="G112" s="276"/>
      <c r="H112" s="277"/>
      <c r="I112" s="171"/>
      <c r="J112" s="172"/>
      <c r="K112" s="171"/>
      <c r="L112" s="172"/>
      <c r="M112" s="216"/>
      <c r="N112" s="217"/>
      <c r="O112" s="216"/>
      <c r="P112" s="217"/>
      <c r="Q112" s="216"/>
      <c r="R112" s="217"/>
    </row>
    <row r="113" spans="1:18" ht="17.100000000000001" customHeight="1" x14ac:dyDescent="0.2">
      <c r="A113" s="114"/>
      <c r="B113" s="115"/>
      <c r="C113" s="116" t="s">
        <v>48</v>
      </c>
      <c r="D113" s="117" t="s">
        <v>152</v>
      </c>
      <c r="E113" s="230">
        <v>2095960</v>
      </c>
      <c r="F113" s="275">
        <v>0</v>
      </c>
      <c r="G113" s="226">
        <v>2019752.45</v>
      </c>
      <c r="H113" s="227">
        <v>0</v>
      </c>
      <c r="I113" s="118">
        <v>2434027</v>
      </c>
      <c r="J113" s="119">
        <v>20000</v>
      </c>
      <c r="K113" s="118">
        <v>2514385</v>
      </c>
      <c r="L113" s="119">
        <v>20000</v>
      </c>
      <c r="M113" s="207">
        <v>2598122</v>
      </c>
      <c r="N113" s="208"/>
      <c r="O113" s="207">
        <v>2598122</v>
      </c>
      <c r="P113" s="208"/>
      <c r="Q113" s="207">
        <v>2598122</v>
      </c>
      <c r="R113" s="208"/>
    </row>
    <row r="114" spans="1:18" s="122" customFormat="1" ht="17.100000000000001" customHeight="1" x14ac:dyDescent="0.2">
      <c r="A114" s="114"/>
      <c r="B114" s="115"/>
      <c r="C114" s="116" t="s">
        <v>53</v>
      </c>
      <c r="D114" s="117" t="s">
        <v>153</v>
      </c>
      <c r="E114" s="230">
        <v>263344</v>
      </c>
      <c r="F114" s="275">
        <v>0</v>
      </c>
      <c r="G114" s="226">
        <v>227520</v>
      </c>
      <c r="H114" s="227">
        <v>9872.49</v>
      </c>
      <c r="I114" s="118">
        <v>273264</v>
      </c>
      <c r="J114" s="119"/>
      <c r="K114" s="118">
        <v>278122</v>
      </c>
      <c r="L114" s="119"/>
      <c r="M114" s="207">
        <v>284816</v>
      </c>
      <c r="N114" s="208"/>
      <c r="O114" s="207">
        <v>284816</v>
      </c>
      <c r="P114" s="208"/>
      <c r="Q114" s="207">
        <v>284816</v>
      </c>
      <c r="R114" s="208"/>
    </row>
    <row r="115" spans="1:18" ht="17.100000000000001" customHeight="1" x14ac:dyDescent="0.2">
      <c r="A115" s="114"/>
      <c r="B115" s="115">
        <v>7</v>
      </c>
      <c r="C115" s="116"/>
      <c r="D115" s="117" t="s">
        <v>154</v>
      </c>
      <c r="E115" s="230">
        <v>26544</v>
      </c>
      <c r="F115" s="275">
        <v>0</v>
      </c>
      <c r="G115" s="226">
        <v>18982</v>
      </c>
      <c r="H115" s="227">
        <v>0</v>
      </c>
      <c r="I115" s="118">
        <v>68000</v>
      </c>
      <c r="J115" s="119"/>
      <c r="K115" s="118">
        <v>48000</v>
      </c>
      <c r="L115" s="119"/>
      <c r="M115" s="207">
        <v>61000</v>
      </c>
      <c r="N115" s="208"/>
      <c r="O115" s="207">
        <v>61000</v>
      </c>
      <c r="P115" s="208"/>
      <c r="Q115" s="207">
        <v>61000</v>
      </c>
      <c r="R115" s="208"/>
    </row>
    <row r="116" spans="1:18" ht="17.100000000000001" customHeight="1" x14ac:dyDescent="0.25">
      <c r="A116" s="124" t="s">
        <v>99</v>
      </c>
      <c r="B116" s="125"/>
      <c r="C116" s="126"/>
      <c r="D116" s="127" t="s">
        <v>155</v>
      </c>
      <c r="E116" s="500">
        <f t="shared" ref="E116:F116" si="38">SUM(E102+E103+E104+E105+E106+E113+E114+E115)</f>
        <v>6023536</v>
      </c>
      <c r="F116" s="501">
        <f t="shared" si="38"/>
        <v>0</v>
      </c>
      <c r="G116" s="502">
        <f t="shared" ref="G116:H116" si="39">SUM(G102+G103+G104+G105+G106+G113+G114+G115)</f>
        <v>4685148.45</v>
      </c>
      <c r="H116" s="503">
        <f t="shared" si="39"/>
        <v>9872.49</v>
      </c>
      <c r="I116" s="504">
        <f t="shared" ref="I116:P116" si="40">SUM(I102+I103+I104+I105+I106+I113+I114+I115)</f>
        <v>5057341</v>
      </c>
      <c r="J116" s="505">
        <f t="shared" si="40"/>
        <v>20000</v>
      </c>
      <c r="K116" s="504">
        <f t="shared" si="40"/>
        <v>5113049</v>
      </c>
      <c r="L116" s="505">
        <f t="shared" si="40"/>
        <v>20000</v>
      </c>
      <c r="M116" s="504">
        <f t="shared" si="40"/>
        <v>4224138</v>
      </c>
      <c r="N116" s="505">
        <f t="shared" si="40"/>
        <v>0</v>
      </c>
      <c r="O116" s="504">
        <f t="shared" si="40"/>
        <v>3224638</v>
      </c>
      <c r="P116" s="505">
        <f t="shared" si="40"/>
        <v>0</v>
      </c>
      <c r="Q116" s="504">
        <f t="shared" ref="Q116:R116" si="41">SUM(Q102+Q103+Q104+Q105+Q106+Q113+Q114+Q115)</f>
        <v>3226788</v>
      </c>
      <c r="R116" s="505">
        <f t="shared" si="41"/>
        <v>0</v>
      </c>
    </row>
    <row r="117" spans="1:18" ht="17.100000000000001" customHeight="1" x14ac:dyDescent="0.2">
      <c r="A117" s="130" t="s">
        <v>101</v>
      </c>
      <c r="B117" s="131"/>
      <c r="C117" s="132"/>
      <c r="D117" s="133" t="s">
        <v>156</v>
      </c>
      <c r="E117" s="506"/>
      <c r="F117" s="507"/>
      <c r="G117" s="228"/>
      <c r="H117" s="229"/>
      <c r="I117" s="508"/>
      <c r="J117" s="509"/>
      <c r="K117" s="508"/>
      <c r="L117" s="509"/>
      <c r="M117" s="508"/>
      <c r="N117" s="509"/>
      <c r="O117" s="508"/>
      <c r="P117" s="509"/>
      <c r="Q117" s="508"/>
      <c r="R117" s="509"/>
    </row>
    <row r="118" spans="1:18" ht="17.100000000000001" customHeight="1" x14ac:dyDescent="0.2">
      <c r="A118" s="114"/>
      <c r="B118" s="115">
        <v>1</v>
      </c>
      <c r="C118" s="116"/>
      <c r="D118" s="117" t="s">
        <v>157</v>
      </c>
      <c r="E118" s="510">
        <v>0</v>
      </c>
      <c r="F118" s="511">
        <v>0</v>
      </c>
      <c r="G118" s="226">
        <v>45843</v>
      </c>
      <c r="H118" s="227">
        <v>0</v>
      </c>
      <c r="I118" s="512">
        <v>81350</v>
      </c>
      <c r="J118" s="513">
        <v>0</v>
      </c>
      <c r="K118" s="512">
        <v>84350</v>
      </c>
      <c r="L118" s="513">
        <v>0</v>
      </c>
      <c r="M118" s="514">
        <v>84050</v>
      </c>
      <c r="N118" s="515"/>
      <c r="O118" s="514">
        <v>84000</v>
      </c>
      <c r="P118" s="515"/>
      <c r="Q118" s="514">
        <v>84000</v>
      </c>
      <c r="R118" s="515"/>
    </row>
    <row r="119" spans="1:18" ht="17.100000000000001" customHeight="1" x14ac:dyDescent="0.2">
      <c r="A119" s="114"/>
      <c r="B119" s="115"/>
      <c r="C119" s="116"/>
      <c r="D119" s="117"/>
      <c r="E119" s="510">
        <v>50377</v>
      </c>
      <c r="F119" s="511">
        <v>0</v>
      </c>
      <c r="G119" s="226"/>
      <c r="H119" s="227"/>
      <c r="I119" s="512"/>
      <c r="J119" s="513"/>
      <c r="K119" s="512"/>
      <c r="L119" s="513"/>
      <c r="M119" s="514"/>
      <c r="N119" s="515"/>
      <c r="O119" s="514"/>
      <c r="P119" s="515"/>
      <c r="Q119" s="514"/>
      <c r="R119" s="515"/>
    </row>
    <row r="120" spans="1:18" ht="17.100000000000001" customHeight="1" x14ac:dyDescent="0.25">
      <c r="A120" s="124" t="s">
        <v>101</v>
      </c>
      <c r="B120" s="125"/>
      <c r="C120" s="126"/>
      <c r="D120" s="127" t="s">
        <v>158</v>
      </c>
      <c r="E120" s="502">
        <f t="shared" ref="E120:F120" si="42">SUM(E118:E119)</f>
        <v>50377</v>
      </c>
      <c r="F120" s="516">
        <f t="shared" si="42"/>
        <v>0</v>
      </c>
      <c r="G120" s="502">
        <f t="shared" ref="G120:H120" si="43">SUM(G118:G119)</f>
        <v>45843</v>
      </c>
      <c r="H120" s="503">
        <f t="shared" si="43"/>
        <v>0</v>
      </c>
      <c r="I120" s="504">
        <f t="shared" ref="I120:J120" si="44">SUM(I118:I119)</f>
        <v>81350</v>
      </c>
      <c r="J120" s="505">
        <f t="shared" si="44"/>
        <v>0</v>
      </c>
      <c r="K120" s="504">
        <f t="shared" ref="K120:P120" si="45">SUM(K118:K119)</f>
        <v>84350</v>
      </c>
      <c r="L120" s="505">
        <f t="shared" si="45"/>
        <v>0</v>
      </c>
      <c r="M120" s="504">
        <f t="shared" si="45"/>
        <v>84050</v>
      </c>
      <c r="N120" s="505">
        <f t="shared" si="45"/>
        <v>0</v>
      </c>
      <c r="O120" s="504">
        <f t="shared" si="45"/>
        <v>84000</v>
      </c>
      <c r="P120" s="505">
        <f t="shared" si="45"/>
        <v>0</v>
      </c>
      <c r="Q120" s="504">
        <f t="shared" ref="Q120:R120" si="46">SUM(Q118:Q119)</f>
        <v>84000</v>
      </c>
      <c r="R120" s="505">
        <f t="shared" si="46"/>
        <v>0</v>
      </c>
    </row>
    <row r="121" spans="1:18" ht="17.100000000000001" customHeight="1" x14ac:dyDescent="0.25">
      <c r="A121" s="173"/>
      <c r="B121" s="174"/>
      <c r="C121" s="175"/>
      <c r="D121" s="176"/>
      <c r="E121" s="517"/>
      <c r="F121" s="518"/>
      <c r="G121" s="517"/>
      <c r="H121" s="519"/>
      <c r="I121" s="520"/>
      <c r="J121" s="521"/>
      <c r="K121" s="520"/>
      <c r="L121" s="521"/>
      <c r="M121" s="522"/>
      <c r="N121" s="523"/>
      <c r="O121" s="522"/>
      <c r="P121" s="523"/>
      <c r="Q121" s="522"/>
      <c r="R121" s="523"/>
    </row>
    <row r="122" spans="1:18" ht="24.75" customHeight="1" thickBot="1" x14ac:dyDescent="0.3">
      <c r="A122" s="573" t="s">
        <v>42</v>
      </c>
      <c r="B122" s="574"/>
      <c r="C122" s="574"/>
      <c r="D122" s="575"/>
      <c r="E122" s="524">
        <f t="shared" ref="E122:H122" si="47">SUM(E16+E20+E26+E34+E61+E71+E88+E95+E100+E116+E120)</f>
        <v>65792422</v>
      </c>
      <c r="F122" s="525">
        <f t="shared" si="47"/>
        <v>5340706</v>
      </c>
      <c r="G122" s="524">
        <f t="shared" si="47"/>
        <v>71452260.100000009</v>
      </c>
      <c r="H122" s="526">
        <f t="shared" si="47"/>
        <v>9064899.3600000013</v>
      </c>
      <c r="I122" s="524">
        <f t="shared" ref="I122:P122" si="48">SUM(I16+I20+I26+I34+I61+I71+I88+I95+I100+I116+I120)</f>
        <v>71858498</v>
      </c>
      <c r="J122" s="526">
        <f t="shared" si="48"/>
        <v>13567011</v>
      </c>
      <c r="K122" s="524">
        <f t="shared" si="48"/>
        <v>78142038.489999995</v>
      </c>
      <c r="L122" s="526">
        <f t="shared" si="48"/>
        <v>16973196</v>
      </c>
      <c r="M122" s="524">
        <f t="shared" si="48"/>
        <v>78164388</v>
      </c>
      <c r="N122" s="526">
        <f>SUM(N16+N20+N26+N34+N61+N71+N88+N95+N100+N116+N120)</f>
        <v>52940397</v>
      </c>
      <c r="O122" s="524">
        <f>SUM(O16+O20+O26+O34+O61+O71+O88+O95+O100+O116+O120)</f>
        <v>76470246</v>
      </c>
      <c r="P122" s="526">
        <f t="shared" si="48"/>
        <v>691981</v>
      </c>
      <c r="Q122" s="524">
        <f t="shared" ref="Q122:R122" si="49">SUM(Q16+Q20+Q26+Q34+Q61+Q71+Q88+Q95+Q100+Q116+Q120)</f>
        <v>79141749</v>
      </c>
      <c r="R122" s="526">
        <f t="shared" si="49"/>
        <v>70000</v>
      </c>
    </row>
    <row r="123" spans="1:18" ht="18" customHeight="1" x14ac:dyDescent="0.25"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</row>
    <row r="124" spans="1:18" ht="30" customHeight="1" thickBot="1" x14ac:dyDescent="0.3"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</row>
    <row r="125" spans="1:18" ht="30" customHeight="1" thickBot="1" x14ac:dyDescent="0.3">
      <c r="A125" s="558" t="s">
        <v>159</v>
      </c>
      <c r="B125" s="559"/>
      <c r="C125" s="559"/>
      <c r="D125" s="560"/>
      <c r="E125" s="535" t="s">
        <v>249</v>
      </c>
      <c r="F125" s="536"/>
      <c r="G125" s="535" t="s">
        <v>251</v>
      </c>
      <c r="H125" s="536"/>
      <c r="I125" s="535" t="s">
        <v>243</v>
      </c>
      <c r="J125" s="536"/>
      <c r="K125" s="535" t="s">
        <v>244</v>
      </c>
      <c r="L125" s="536"/>
      <c r="M125" s="535" t="s">
        <v>245</v>
      </c>
      <c r="N125" s="536"/>
      <c r="O125" s="535" t="s">
        <v>207</v>
      </c>
      <c r="P125" s="536"/>
      <c r="Q125" s="535" t="s">
        <v>246</v>
      </c>
      <c r="R125" s="536"/>
    </row>
    <row r="126" spans="1:18" ht="18" customHeight="1" x14ac:dyDescent="0.2">
      <c r="A126" s="177">
        <v>4</v>
      </c>
      <c r="B126" s="178">
        <v>1</v>
      </c>
      <c r="C126" s="179">
        <v>1</v>
      </c>
      <c r="D126" s="180" t="s">
        <v>160</v>
      </c>
      <c r="E126" s="580">
        <v>28037</v>
      </c>
      <c r="F126" s="581"/>
      <c r="G126" s="576">
        <v>19140.75</v>
      </c>
      <c r="H126" s="577"/>
      <c r="I126" s="556">
        <v>400</v>
      </c>
      <c r="J126" s="557"/>
      <c r="K126" s="556">
        <v>400</v>
      </c>
      <c r="L126" s="557"/>
      <c r="M126" s="529">
        <v>0</v>
      </c>
      <c r="N126" s="530"/>
      <c r="O126" s="529">
        <v>0</v>
      </c>
      <c r="P126" s="530"/>
      <c r="Q126" s="529">
        <v>0</v>
      </c>
      <c r="R126" s="530"/>
    </row>
    <row r="127" spans="1:18" ht="18" customHeight="1" x14ac:dyDescent="0.2">
      <c r="A127" s="177">
        <v>5</v>
      </c>
      <c r="B127" s="178">
        <v>3</v>
      </c>
      <c r="C127" s="179"/>
      <c r="D127" s="180" t="s">
        <v>257</v>
      </c>
      <c r="E127" s="582">
        <v>913360</v>
      </c>
      <c r="F127" s="583"/>
      <c r="G127" s="578">
        <v>681292.59</v>
      </c>
      <c r="H127" s="579"/>
      <c r="I127" s="571">
        <v>611500</v>
      </c>
      <c r="J127" s="572"/>
      <c r="K127" s="571">
        <v>611500</v>
      </c>
      <c r="L127" s="572"/>
      <c r="M127" s="537">
        <v>0</v>
      </c>
      <c r="N127" s="538"/>
      <c r="O127" s="537">
        <v>0</v>
      </c>
      <c r="P127" s="538"/>
      <c r="Q127" s="537">
        <v>0</v>
      </c>
      <c r="R127" s="538"/>
    </row>
    <row r="128" spans="1:18" ht="18" customHeight="1" x14ac:dyDescent="0.2">
      <c r="A128" s="177">
        <v>7</v>
      </c>
      <c r="B128" s="178">
        <v>1</v>
      </c>
      <c r="C128" s="179"/>
      <c r="D128" s="180" t="s">
        <v>160</v>
      </c>
      <c r="E128" s="569">
        <v>56166</v>
      </c>
      <c r="F128" s="570"/>
      <c r="G128" s="578">
        <v>3267.64</v>
      </c>
      <c r="H128" s="579"/>
      <c r="I128" s="548">
        <v>0</v>
      </c>
      <c r="J128" s="549"/>
      <c r="K128" s="548">
        <v>0</v>
      </c>
      <c r="L128" s="549"/>
      <c r="M128" s="531">
        <v>0</v>
      </c>
      <c r="N128" s="532"/>
      <c r="O128" s="531">
        <v>0</v>
      </c>
      <c r="P128" s="532"/>
      <c r="Q128" s="531">
        <v>0</v>
      </c>
      <c r="R128" s="532"/>
    </row>
    <row r="129" spans="1:18" ht="18" customHeight="1" x14ac:dyDescent="0.2">
      <c r="A129" s="177">
        <v>9</v>
      </c>
      <c r="B129" s="178">
        <v>3</v>
      </c>
      <c r="C129" s="179"/>
      <c r="D129" s="180" t="s">
        <v>258</v>
      </c>
      <c r="E129" s="569">
        <v>5000</v>
      </c>
      <c r="F129" s="570"/>
      <c r="G129" s="578">
        <v>0</v>
      </c>
      <c r="H129" s="579"/>
      <c r="I129" s="548">
        <v>113974</v>
      </c>
      <c r="J129" s="549"/>
      <c r="K129" s="548">
        <v>113974</v>
      </c>
      <c r="L129" s="549"/>
      <c r="M129" s="531">
        <v>511500</v>
      </c>
      <c r="N129" s="532"/>
      <c r="O129" s="531">
        <v>2800253</v>
      </c>
      <c r="P129" s="532"/>
      <c r="Q129" s="531">
        <v>2750253</v>
      </c>
      <c r="R129" s="532"/>
    </row>
    <row r="130" spans="1:18" ht="18" customHeight="1" x14ac:dyDescent="0.2">
      <c r="A130" s="181"/>
      <c r="B130" s="182"/>
      <c r="C130" s="183"/>
      <c r="D130" s="184" t="s">
        <v>161</v>
      </c>
      <c r="E130" s="569">
        <v>211535</v>
      </c>
      <c r="F130" s="570"/>
      <c r="G130" s="567">
        <v>152862.75</v>
      </c>
      <c r="H130" s="568"/>
      <c r="I130" s="548">
        <v>0</v>
      </c>
      <c r="J130" s="549"/>
      <c r="K130" s="548">
        <v>0</v>
      </c>
      <c r="L130" s="549"/>
      <c r="M130" s="531">
        <v>0</v>
      </c>
      <c r="N130" s="532"/>
      <c r="O130" s="531">
        <v>0</v>
      </c>
      <c r="P130" s="532"/>
      <c r="Q130" s="531">
        <v>0</v>
      </c>
      <c r="R130" s="532"/>
    </row>
    <row r="131" spans="1:18" ht="24.95" customHeight="1" thickBot="1" x14ac:dyDescent="0.3">
      <c r="A131" s="561" t="s">
        <v>42</v>
      </c>
      <c r="B131" s="562"/>
      <c r="C131" s="562"/>
      <c r="D131" s="563"/>
      <c r="E131" s="564">
        <f t="shared" ref="E131:G131" si="50">SUM(E126:F130)</f>
        <v>1214098</v>
      </c>
      <c r="F131" s="565"/>
      <c r="G131" s="566">
        <f t="shared" si="50"/>
        <v>856563.73</v>
      </c>
      <c r="H131" s="534"/>
      <c r="I131" s="533">
        <f t="shared" ref="I131:K131" si="51">SUM(I126:J130)</f>
        <v>725874</v>
      </c>
      <c r="J131" s="534"/>
      <c r="K131" s="533">
        <f t="shared" si="51"/>
        <v>725874</v>
      </c>
      <c r="L131" s="534"/>
      <c r="M131" s="533">
        <f t="shared" ref="M131" si="52">SUM(M126:N130)</f>
        <v>511500</v>
      </c>
      <c r="N131" s="534"/>
      <c r="O131" s="533">
        <f>SUM(O126:P130)</f>
        <v>2800253</v>
      </c>
      <c r="P131" s="534"/>
      <c r="Q131" s="533">
        <f t="shared" ref="Q131" si="53">SUM(Q126:R130)</f>
        <v>2750253</v>
      </c>
      <c r="R131" s="534"/>
    </row>
    <row r="132" spans="1:18" ht="18.600000000000001" customHeight="1" x14ac:dyDescent="0.25">
      <c r="A132" s="198"/>
      <c r="B132" s="198"/>
      <c r="C132" s="198"/>
      <c r="D132" s="198"/>
      <c r="E132" s="198"/>
      <c r="F132" s="198"/>
      <c r="G132" s="198"/>
      <c r="H132" s="198"/>
      <c r="I132" s="539"/>
      <c r="J132" s="539"/>
      <c r="K132" s="539"/>
      <c r="L132" s="539"/>
      <c r="M132" s="202"/>
      <c r="N132" s="202"/>
      <c r="O132" s="202"/>
      <c r="P132" s="202"/>
      <c r="Q132" s="539"/>
      <c r="R132" s="539"/>
    </row>
    <row r="133" spans="1:18" ht="18.600000000000001" customHeight="1" thickBot="1" x14ac:dyDescent="0.3">
      <c r="A133" s="198"/>
      <c r="B133" s="198"/>
      <c r="C133" s="198"/>
      <c r="D133" s="198"/>
      <c r="E133" s="198"/>
      <c r="F133" s="198"/>
      <c r="G133" s="198"/>
      <c r="H133" s="198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</row>
    <row r="134" spans="1:18" ht="31.15" customHeight="1" thickBot="1" x14ac:dyDescent="0.3">
      <c r="A134" s="558" t="s">
        <v>162</v>
      </c>
      <c r="B134" s="559"/>
      <c r="C134" s="559"/>
      <c r="D134" s="560"/>
      <c r="E134" s="535" t="s">
        <v>249</v>
      </c>
      <c r="F134" s="536"/>
      <c r="G134" s="535" t="s">
        <v>251</v>
      </c>
      <c r="H134" s="536"/>
      <c r="I134" s="535" t="s">
        <v>243</v>
      </c>
      <c r="J134" s="536"/>
      <c r="K134" s="535" t="s">
        <v>244</v>
      </c>
      <c r="L134" s="536"/>
      <c r="M134" s="535" t="s">
        <v>245</v>
      </c>
      <c r="N134" s="536"/>
      <c r="O134" s="535" t="s">
        <v>207</v>
      </c>
      <c r="P134" s="536"/>
      <c r="Q134" s="535" t="s">
        <v>246</v>
      </c>
      <c r="R134" s="536"/>
    </row>
    <row r="135" spans="1:18" ht="24.95" customHeight="1" x14ac:dyDescent="0.25">
      <c r="A135" s="553" t="s">
        <v>163</v>
      </c>
      <c r="B135" s="554"/>
      <c r="C135" s="554"/>
      <c r="D135" s="555"/>
      <c r="E135" s="543">
        <f t="shared" ref="E135" si="54">SUM(E122)</f>
        <v>65792422</v>
      </c>
      <c r="F135" s="544" t="e">
        <f>SUM(#REF!+#REF!)</f>
        <v>#REF!</v>
      </c>
      <c r="G135" s="543">
        <f t="shared" ref="G135" si="55">SUM(G122)</f>
        <v>71452260.100000009</v>
      </c>
      <c r="H135" s="544" t="e">
        <f>SUM(#REF!+#REF!)</f>
        <v>#REF!</v>
      </c>
      <c r="I135" s="556">
        <f t="shared" ref="I135:K135" si="56">SUM(I122)</f>
        <v>71858498</v>
      </c>
      <c r="J135" s="557" t="e">
        <f>SUM(#REF!+#REF!)</f>
        <v>#REF!</v>
      </c>
      <c r="K135" s="556">
        <f t="shared" si="56"/>
        <v>78142038.489999995</v>
      </c>
      <c r="L135" s="557" t="e">
        <f>SUM(#REF!+#REF!)</f>
        <v>#REF!</v>
      </c>
      <c r="M135" s="529">
        <f t="shared" ref="M135" si="57">SUM(M122)</f>
        <v>78164388</v>
      </c>
      <c r="N135" s="530" t="e">
        <f>SUM(#REF!+#REF!)</f>
        <v>#REF!</v>
      </c>
      <c r="O135" s="529">
        <f t="shared" ref="O135" si="58">SUM(O122)</f>
        <v>76470246</v>
      </c>
      <c r="P135" s="530" t="e">
        <f>SUM(#REF!+#REF!)</f>
        <v>#REF!</v>
      </c>
      <c r="Q135" s="529">
        <f t="shared" ref="Q135" si="59">SUM(Q122)</f>
        <v>79141749</v>
      </c>
      <c r="R135" s="530" t="e">
        <f>SUM(#REF!+#REF!)</f>
        <v>#REF!</v>
      </c>
    </row>
    <row r="136" spans="1:18" ht="24.95" customHeight="1" x14ac:dyDescent="0.25">
      <c r="A136" s="545" t="s">
        <v>164</v>
      </c>
      <c r="B136" s="546"/>
      <c r="C136" s="546"/>
      <c r="D136" s="547"/>
      <c r="E136" s="541">
        <f t="shared" ref="E136" si="60">SUM(F122)</f>
        <v>5340706</v>
      </c>
      <c r="F136" s="542" t="e">
        <f>SUM(#REF!+#REF!)</f>
        <v>#REF!</v>
      </c>
      <c r="G136" s="541">
        <f t="shared" ref="G136" si="61">SUM(H122)</f>
        <v>9064899.3600000013</v>
      </c>
      <c r="H136" s="542" t="e">
        <f>SUM(#REF!+#REF!)</f>
        <v>#REF!</v>
      </c>
      <c r="I136" s="548">
        <f t="shared" ref="I136" si="62">SUM(J122)</f>
        <v>13567011</v>
      </c>
      <c r="J136" s="549" t="e">
        <f>SUM(#REF!+#REF!)</f>
        <v>#REF!</v>
      </c>
      <c r="K136" s="548">
        <f t="shared" ref="K136" si="63">SUM(L122)</f>
        <v>16973196</v>
      </c>
      <c r="L136" s="549" t="e">
        <f>SUM(#REF!+#REF!)</f>
        <v>#REF!</v>
      </c>
      <c r="M136" s="531">
        <f t="shared" ref="M136" si="64">SUM(N122)</f>
        <v>52940397</v>
      </c>
      <c r="N136" s="532" t="e">
        <f>SUM(#REF!+#REF!)</f>
        <v>#REF!</v>
      </c>
      <c r="O136" s="531">
        <f t="shared" ref="O136" si="65">SUM(P122)</f>
        <v>691981</v>
      </c>
      <c r="P136" s="532" t="e">
        <f>SUM(#REF!+#REF!)</f>
        <v>#REF!</v>
      </c>
      <c r="Q136" s="531">
        <f t="shared" ref="Q136" si="66">SUM(R122)</f>
        <v>70000</v>
      </c>
      <c r="R136" s="532" t="e">
        <f>SUM(#REF!+#REF!)</f>
        <v>#REF!</v>
      </c>
    </row>
    <row r="137" spans="1:18" ht="24.95" customHeight="1" x14ac:dyDescent="0.25">
      <c r="A137" s="545" t="s">
        <v>165</v>
      </c>
      <c r="B137" s="546"/>
      <c r="C137" s="546"/>
      <c r="D137" s="547"/>
      <c r="E137" s="541">
        <f t="shared" ref="E137" si="67">SUM(E131)</f>
        <v>1214098</v>
      </c>
      <c r="F137" s="542" t="e">
        <f>SUM(#REF!+#REF!)</f>
        <v>#REF!</v>
      </c>
      <c r="G137" s="541">
        <f t="shared" ref="G137" si="68">SUM(G131)</f>
        <v>856563.73</v>
      </c>
      <c r="H137" s="542" t="e">
        <f>SUM(#REF!+#REF!)</f>
        <v>#REF!</v>
      </c>
      <c r="I137" s="548">
        <f t="shared" ref="I137:K137" si="69">SUM(I131)</f>
        <v>725874</v>
      </c>
      <c r="J137" s="549" t="e">
        <f>SUM(#REF!+#REF!)</f>
        <v>#REF!</v>
      </c>
      <c r="K137" s="548">
        <f t="shared" si="69"/>
        <v>725874</v>
      </c>
      <c r="L137" s="549" t="e">
        <f>SUM(#REF!+#REF!)</f>
        <v>#REF!</v>
      </c>
      <c r="M137" s="531">
        <f t="shared" ref="M137" si="70">SUM(M131)</f>
        <v>511500</v>
      </c>
      <c r="N137" s="532" t="e">
        <f>SUM(#REF!+#REF!)</f>
        <v>#REF!</v>
      </c>
      <c r="O137" s="531">
        <f t="shared" ref="O137" si="71">SUM(O131)</f>
        <v>2800253</v>
      </c>
      <c r="P137" s="532" t="e">
        <f>SUM(#REF!+#REF!)</f>
        <v>#REF!</v>
      </c>
      <c r="Q137" s="531">
        <f t="shared" ref="Q137" si="72">SUM(Q131)</f>
        <v>2750253</v>
      </c>
      <c r="R137" s="532" t="e">
        <f>SUM(#REF!+#REF!)</f>
        <v>#REF!</v>
      </c>
    </row>
    <row r="138" spans="1:18" ht="24.95" customHeight="1" thickBot="1" x14ac:dyDescent="0.3">
      <c r="A138" s="550" t="s">
        <v>166</v>
      </c>
      <c r="B138" s="551"/>
      <c r="C138" s="551"/>
      <c r="D138" s="552"/>
      <c r="E138" s="533">
        <f t="shared" ref="E138:G138" si="73">E135+E136+E137</f>
        <v>72347226</v>
      </c>
      <c r="F138" s="534"/>
      <c r="G138" s="533">
        <f t="shared" si="73"/>
        <v>81373723.190000013</v>
      </c>
      <c r="H138" s="534"/>
      <c r="I138" s="533">
        <f t="shared" ref="I138:K138" si="74">I135+I136+I137</f>
        <v>86151383</v>
      </c>
      <c r="J138" s="534"/>
      <c r="K138" s="533">
        <f t="shared" si="74"/>
        <v>95841108.489999995</v>
      </c>
      <c r="L138" s="534"/>
      <c r="M138" s="533">
        <f t="shared" ref="M138" si="75">M135+M136+M137</f>
        <v>131616285</v>
      </c>
      <c r="N138" s="534"/>
      <c r="O138" s="533">
        <f t="shared" ref="O138" si="76">O135+O136+O137</f>
        <v>79962480</v>
      </c>
      <c r="P138" s="534"/>
      <c r="Q138" s="533">
        <f t="shared" ref="Q138" si="77">Q135+Q136+Q137</f>
        <v>81962002</v>
      </c>
      <c r="R138" s="534"/>
    </row>
    <row r="139" spans="1:18" ht="10.5" customHeight="1" x14ac:dyDescent="0.25">
      <c r="A139" s="540"/>
      <c r="B139" s="540"/>
      <c r="C139" s="540"/>
      <c r="D139" s="540"/>
      <c r="E139" s="198"/>
      <c r="F139" s="198"/>
      <c r="G139" s="198"/>
      <c r="H139" s="198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</row>
    <row r="140" spans="1:18" x14ac:dyDescent="0.25"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</row>
    <row r="145" s="106" customFormat="1" x14ac:dyDescent="0.25"/>
    <row r="146" s="106" customFormat="1" x14ac:dyDescent="0.25"/>
    <row r="147" s="106" customFormat="1" x14ac:dyDescent="0.25"/>
    <row r="148" s="106" customFormat="1" x14ac:dyDescent="0.25"/>
    <row r="149" s="106" customFormat="1" x14ac:dyDescent="0.25"/>
    <row r="150" s="106" customFormat="1" x14ac:dyDescent="0.25"/>
    <row r="151" s="106" customFormat="1" x14ac:dyDescent="0.25"/>
    <row r="152" s="106" customFormat="1" x14ac:dyDescent="0.25"/>
    <row r="153" s="106" customFormat="1" x14ac:dyDescent="0.25"/>
    <row r="154" s="106" customFormat="1" x14ac:dyDescent="0.25"/>
    <row r="155" s="106" customFormat="1" x14ac:dyDescent="0.25"/>
    <row r="156" s="106" customFormat="1" x14ac:dyDescent="0.25"/>
    <row r="157" s="106" customFormat="1" x14ac:dyDescent="0.25"/>
    <row r="158" s="106" customFormat="1" x14ac:dyDescent="0.25"/>
    <row r="159" s="106" customFormat="1" x14ac:dyDescent="0.25"/>
    <row r="160" s="106" customFormat="1" x14ac:dyDescent="0.25"/>
    <row r="161" s="106" customFormat="1" x14ac:dyDescent="0.25"/>
    <row r="162" s="106" customFormat="1" x14ac:dyDescent="0.25"/>
    <row r="163" s="106" customFormat="1" x14ac:dyDescent="0.25"/>
    <row r="164" s="106" customFormat="1" x14ac:dyDescent="0.25"/>
    <row r="165" s="106" customFormat="1" x14ac:dyDescent="0.25"/>
    <row r="166" s="106" customFormat="1" x14ac:dyDescent="0.25"/>
    <row r="167" s="106" customFormat="1" x14ac:dyDescent="0.25"/>
    <row r="168" s="106" customFormat="1" x14ac:dyDescent="0.25"/>
    <row r="169" s="106" customFormat="1" x14ac:dyDescent="0.25"/>
    <row r="170" s="106" customFormat="1" x14ac:dyDescent="0.25"/>
    <row r="171" s="106" customFormat="1" x14ac:dyDescent="0.25"/>
    <row r="172" s="106" customFormat="1" x14ac:dyDescent="0.25"/>
    <row r="173" s="106" customFormat="1" x14ac:dyDescent="0.25"/>
    <row r="174" s="106" customFormat="1" x14ac:dyDescent="0.25"/>
    <row r="175" s="106" customFormat="1" x14ac:dyDescent="0.25"/>
    <row r="176" s="106" customFormat="1" x14ac:dyDescent="0.25"/>
    <row r="177" s="106" customFormat="1" x14ac:dyDescent="0.25"/>
    <row r="178" s="106" customFormat="1" x14ac:dyDescent="0.25"/>
    <row r="179" s="106" customFormat="1" x14ac:dyDescent="0.25"/>
    <row r="180" s="106" customFormat="1" x14ac:dyDescent="0.25"/>
    <row r="181" s="106" customFormat="1" x14ac:dyDescent="0.25"/>
    <row r="182" s="106" customFormat="1" x14ac:dyDescent="0.25"/>
    <row r="183" s="106" customFormat="1" x14ac:dyDescent="0.25"/>
    <row r="184" s="106" customFormat="1" x14ac:dyDescent="0.25"/>
    <row r="185" s="106" customFormat="1" x14ac:dyDescent="0.25"/>
    <row r="186" s="106" customFormat="1" x14ac:dyDescent="0.25"/>
    <row r="187" s="106" customFormat="1" x14ac:dyDescent="0.25"/>
    <row r="188" s="106" customFormat="1" x14ac:dyDescent="0.25"/>
    <row r="189" s="106" customFormat="1" x14ac:dyDescent="0.25"/>
    <row r="190" s="106" customFormat="1" x14ac:dyDescent="0.25"/>
    <row r="191" s="106" customFormat="1" x14ac:dyDescent="0.25"/>
    <row r="192" s="106" customFormat="1" x14ac:dyDescent="0.25"/>
    <row r="193" s="106" customFormat="1" x14ac:dyDescent="0.25"/>
    <row r="194" s="106" customFormat="1" x14ac:dyDescent="0.25"/>
    <row r="195" s="106" customFormat="1" x14ac:dyDescent="0.25"/>
    <row r="196" s="106" customFormat="1" x14ac:dyDescent="0.25"/>
    <row r="197" s="106" customFormat="1" x14ac:dyDescent="0.25"/>
    <row r="198" s="106" customFormat="1" x14ac:dyDescent="0.25"/>
    <row r="199" s="106" customFormat="1" x14ac:dyDescent="0.25"/>
    <row r="200" s="106" customFormat="1" x14ac:dyDescent="0.25"/>
    <row r="201" s="106" customFormat="1" x14ac:dyDescent="0.25"/>
    <row r="202" s="106" customFormat="1" x14ac:dyDescent="0.25"/>
    <row r="203" s="106" customFormat="1" x14ac:dyDescent="0.25"/>
    <row r="204" s="106" customFormat="1" x14ac:dyDescent="0.25"/>
    <row r="205" s="106" customFormat="1" x14ac:dyDescent="0.25"/>
    <row r="206" s="106" customFormat="1" x14ac:dyDescent="0.25"/>
    <row r="207" s="106" customFormat="1" x14ac:dyDescent="0.25"/>
    <row r="208" s="106" customFormat="1" x14ac:dyDescent="0.25"/>
    <row r="209" s="106" customFormat="1" x14ac:dyDescent="0.25"/>
    <row r="210" s="106" customFormat="1" x14ac:dyDescent="0.25"/>
    <row r="211" s="106" customFormat="1" x14ac:dyDescent="0.25"/>
    <row r="212" s="106" customFormat="1" x14ac:dyDescent="0.25"/>
    <row r="213" s="106" customFormat="1" x14ac:dyDescent="0.25"/>
    <row r="214" s="106" customFormat="1" x14ac:dyDescent="0.25"/>
    <row r="215" s="106" customFormat="1" x14ac:dyDescent="0.25"/>
    <row r="216" s="106" customFormat="1" x14ac:dyDescent="0.25"/>
    <row r="217" s="106" customFormat="1" x14ac:dyDescent="0.25"/>
    <row r="218" s="106" customFormat="1" x14ac:dyDescent="0.25"/>
    <row r="219" s="106" customFormat="1" x14ac:dyDescent="0.25"/>
    <row r="220" s="106" customFormat="1" x14ac:dyDescent="0.25"/>
    <row r="221" s="106" customFormat="1" x14ac:dyDescent="0.25"/>
    <row r="222" s="106" customFormat="1" x14ac:dyDescent="0.25"/>
    <row r="223" s="106" customFormat="1" x14ac:dyDescent="0.25"/>
    <row r="224" s="106" customFormat="1" x14ac:dyDescent="0.25"/>
    <row r="225" s="106" customFormat="1" x14ac:dyDescent="0.25"/>
    <row r="226" s="106" customFormat="1" x14ac:dyDescent="0.25"/>
    <row r="227" s="106" customFormat="1" x14ac:dyDescent="0.25"/>
    <row r="228" s="106" customFormat="1" x14ac:dyDescent="0.25"/>
    <row r="229" s="106" customFormat="1" x14ac:dyDescent="0.25"/>
    <row r="230" s="106" customFormat="1" x14ac:dyDescent="0.25"/>
    <row r="231" s="106" customFormat="1" x14ac:dyDescent="0.25"/>
    <row r="232" s="106" customFormat="1" x14ac:dyDescent="0.25"/>
    <row r="233" s="106" customFormat="1" x14ac:dyDescent="0.25"/>
    <row r="234" s="106" customFormat="1" x14ac:dyDescent="0.25"/>
    <row r="235" s="106" customFormat="1" x14ac:dyDescent="0.25"/>
    <row r="236" s="106" customFormat="1" x14ac:dyDescent="0.25"/>
    <row r="237" s="106" customFormat="1" x14ac:dyDescent="0.25"/>
    <row r="238" s="106" customFormat="1" x14ac:dyDescent="0.25"/>
    <row r="239" s="106" customFormat="1" x14ac:dyDescent="0.25"/>
    <row r="240" s="106" customFormat="1" x14ac:dyDescent="0.25"/>
    <row r="241" s="106" customFormat="1" x14ac:dyDescent="0.25"/>
    <row r="242" s="106" customFormat="1" x14ac:dyDescent="0.25"/>
    <row r="243" s="106" customFormat="1" x14ac:dyDescent="0.25"/>
    <row r="244" s="106" customFormat="1" x14ac:dyDescent="0.25"/>
    <row r="245" s="106" customFormat="1" x14ac:dyDescent="0.25"/>
    <row r="246" s="106" customFormat="1" x14ac:dyDescent="0.25"/>
    <row r="247" s="106" customFormat="1" x14ac:dyDescent="0.25"/>
    <row r="248" s="106" customFormat="1" x14ac:dyDescent="0.25"/>
    <row r="249" s="106" customFormat="1" x14ac:dyDescent="0.25"/>
    <row r="250" s="106" customFormat="1" x14ac:dyDescent="0.25"/>
    <row r="251" s="106" customFormat="1" x14ac:dyDescent="0.25"/>
    <row r="252" s="106" customFormat="1" x14ac:dyDescent="0.25"/>
    <row r="253" s="106" customFormat="1" x14ac:dyDescent="0.25"/>
    <row r="254" s="106" customFormat="1" x14ac:dyDescent="0.25"/>
    <row r="255" s="106" customFormat="1" x14ac:dyDescent="0.25"/>
    <row r="256" s="106" customFormat="1" x14ac:dyDescent="0.25"/>
    <row r="257" s="106" customFormat="1" x14ac:dyDescent="0.25"/>
    <row r="258" s="106" customFormat="1" x14ac:dyDescent="0.25"/>
    <row r="259" s="106" customFormat="1" x14ac:dyDescent="0.25"/>
    <row r="260" s="106" customFormat="1" x14ac:dyDescent="0.25"/>
    <row r="261" s="106" customFormat="1" x14ac:dyDescent="0.25"/>
    <row r="262" s="106" customFormat="1" x14ac:dyDescent="0.25"/>
    <row r="263" s="106" customFormat="1" x14ac:dyDescent="0.25"/>
    <row r="264" s="106" customFormat="1" x14ac:dyDescent="0.25"/>
    <row r="265" s="106" customFormat="1" x14ac:dyDescent="0.25"/>
    <row r="266" s="106" customFormat="1" x14ac:dyDescent="0.25"/>
    <row r="267" s="106" customFormat="1" x14ac:dyDescent="0.25"/>
    <row r="268" s="106" customFormat="1" x14ac:dyDescent="0.25"/>
    <row r="269" s="106" customFormat="1" x14ac:dyDescent="0.25"/>
    <row r="270" s="106" customFormat="1" x14ac:dyDescent="0.25"/>
    <row r="271" s="106" customFormat="1" x14ac:dyDescent="0.25"/>
    <row r="272" s="106" customFormat="1" x14ac:dyDescent="0.25"/>
    <row r="273" s="106" customFormat="1" x14ac:dyDescent="0.25"/>
    <row r="274" s="106" customFormat="1" x14ac:dyDescent="0.25"/>
    <row r="275" s="106" customFormat="1" x14ac:dyDescent="0.25"/>
    <row r="276" s="106" customFormat="1" x14ac:dyDescent="0.25"/>
    <row r="277" s="106" customFormat="1" x14ac:dyDescent="0.25"/>
    <row r="278" s="106" customFormat="1" x14ac:dyDescent="0.25"/>
    <row r="279" s="106" customFormat="1" x14ac:dyDescent="0.25"/>
    <row r="280" s="106" customFormat="1" x14ac:dyDescent="0.25"/>
    <row r="281" s="106" customFormat="1" x14ac:dyDescent="0.25"/>
    <row r="282" s="106" customFormat="1" x14ac:dyDescent="0.25"/>
    <row r="283" s="106" customFormat="1" x14ac:dyDescent="0.25"/>
    <row r="284" s="106" customFormat="1" x14ac:dyDescent="0.25"/>
    <row r="285" s="106" customFormat="1" x14ac:dyDescent="0.25"/>
    <row r="286" s="106" customFormat="1" x14ac:dyDescent="0.25"/>
    <row r="287" s="106" customFormat="1" x14ac:dyDescent="0.25"/>
    <row r="288" s="106" customFormat="1" x14ac:dyDescent="0.25"/>
    <row r="289" s="106" customFormat="1" x14ac:dyDescent="0.25"/>
    <row r="290" s="106" customFormat="1" x14ac:dyDescent="0.25"/>
    <row r="291" s="106" customFormat="1" x14ac:dyDescent="0.25"/>
    <row r="292" s="106" customFormat="1" x14ac:dyDescent="0.25"/>
    <row r="293" s="106" customFormat="1" x14ac:dyDescent="0.25"/>
    <row r="294" s="106" customFormat="1" x14ac:dyDescent="0.25"/>
    <row r="295" s="106" customFormat="1" x14ac:dyDescent="0.25"/>
    <row r="296" s="106" customFormat="1" x14ac:dyDescent="0.25"/>
    <row r="297" s="106" customFormat="1" x14ac:dyDescent="0.25"/>
    <row r="298" s="106" customFormat="1" x14ac:dyDescent="0.25"/>
    <row r="299" s="106" customFormat="1" x14ac:dyDescent="0.25"/>
    <row r="300" s="106" customFormat="1" x14ac:dyDescent="0.25"/>
    <row r="301" s="106" customFormat="1" x14ac:dyDescent="0.25"/>
    <row r="302" s="106" customFormat="1" x14ac:dyDescent="0.25"/>
    <row r="303" s="106" customFormat="1" x14ac:dyDescent="0.25"/>
    <row r="304" s="106" customFormat="1" x14ac:dyDescent="0.25"/>
    <row r="305" s="106" customFormat="1" x14ac:dyDescent="0.25"/>
    <row r="306" s="106" customFormat="1" x14ac:dyDescent="0.25"/>
    <row r="307" s="106" customFormat="1" x14ac:dyDescent="0.25"/>
    <row r="308" s="106" customFormat="1" x14ac:dyDescent="0.25"/>
    <row r="309" s="106" customFormat="1" x14ac:dyDescent="0.25"/>
    <row r="310" s="106" customFormat="1" x14ac:dyDescent="0.25"/>
    <row r="311" s="106" customFormat="1" x14ac:dyDescent="0.25"/>
    <row r="312" s="106" customFormat="1" x14ac:dyDescent="0.25"/>
    <row r="313" s="106" customFormat="1" x14ac:dyDescent="0.25"/>
    <row r="314" s="106" customFormat="1" x14ac:dyDescent="0.25"/>
    <row r="315" s="106" customFormat="1" x14ac:dyDescent="0.25"/>
    <row r="316" s="106" customFormat="1" x14ac:dyDescent="0.25"/>
    <row r="317" s="106" customFormat="1" x14ac:dyDescent="0.25"/>
    <row r="318" s="106" customFormat="1" x14ac:dyDescent="0.25"/>
    <row r="319" s="106" customFormat="1" x14ac:dyDescent="0.25"/>
    <row r="320" s="106" customFormat="1" x14ac:dyDescent="0.25"/>
    <row r="321" s="106" customFormat="1" x14ac:dyDescent="0.25"/>
    <row r="322" s="106" customFormat="1" x14ac:dyDescent="0.25"/>
    <row r="323" s="106" customFormat="1" x14ac:dyDescent="0.25"/>
    <row r="324" s="106" customFormat="1" x14ac:dyDescent="0.25"/>
    <row r="325" s="106" customFormat="1" x14ac:dyDescent="0.25"/>
    <row r="326" s="106" customFormat="1" x14ac:dyDescent="0.25"/>
    <row r="327" s="106" customFormat="1" x14ac:dyDescent="0.25"/>
    <row r="328" s="106" customFormat="1" x14ac:dyDescent="0.25"/>
    <row r="329" s="106" customFormat="1" x14ac:dyDescent="0.25"/>
    <row r="330" s="106" customFormat="1" x14ac:dyDescent="0.25"/>
    <row r="331" s="106" customFormat="1" x14ac:dyDescent="0.25"/>
    <row r="332" s="106" customFormat="1" x14ac:dyDescent="0.25"/>
    <row r="333" s="106" customFormat="1" x14ac:dyDescent="0.25"/>
    <row r="334" s="106" customFormat="1" x14ac:dyDescent="0.25"/>
    <row r="335" s="106" customFormat="1" x14ac:dyDescent="0.25"/>
    <row r="336" s="106" customFormat="1" x14ac:dyDescent="0.25"/>
    <row r="337" s="106" customFormat="1" x14ac:dyDescent="0.25"/>
    <row r="338" s="106" customFormat="1" x14ac:dyDescent="0.25"/>
    <row r="339" s="106" customFormat="1" x14ac:dyDescent="0.25"/>
    <row r="340" s="106" customFormat="1" x14ac:dyDescent="0.25"/>
    <row r="341" s="106" customFormat="1" x14ac:dyDescent="0.25"/>
    <row r="342" s="106" customFormat="1" x14ac:dyDescent="0.25"/>
    <row r="343" s="106" customFormat="1" x14ac:dyDescent="0.25"/>
    <row r="344" s="106" customFormat="1" x14ac:dyDescent="0.25"/>
    <row r="345" s="106" customFormat="1" x14ac:dyDescent="0.25"/>
    <row r="346" s="106" customFormat="1" x14ac:dyDescent="0.25"/>
    <row r="347" s="106" customFormat="1" x14ac:dyDescent="0.25"/>
    <row r="348" s="106" customFormat="1" x14ac:dyDescent="0.25"/>
    <row r="349" s="106" customFormat="1" x14ac:dyDescent="0.25"/>
    <row r="350" s="106" customFormat="1" x14ac:dyDescent="0.25"/>
    <row r="351" s="106" customFormat="1" x14ac:dyDescent="0.25"/>
    <row r="352" s="106" customFormat="1" x14ac:dyDescent="0.25"/>
    <row r="353" s="106" customFormat="1" x14ac:dyDescent="0.25"/>
    <row r="354" s="106" customFormat="1" x14ac:dyDescent="0.25"/>
    <row r="355" s="106" customFormat="1" x14ac:dyDescent="0.25"/>
    <row r="356" s="106" customFormat="1" x14ac:dyDescent="0.25"/>
    <row r="357" s="106" customFormat="1" x14ac:dyDescent="0.25"/>
    <row r="358" s="106" customFormat="1" x14ac:dyDescent="0.25"/>
    <row r="359" s="106" customFormat="1" x14ac:dyDescent="0.25"/>
    <row r="360" s="106" customFormat="1" x14ac:dyDescent="0.25"/>
    <row r="361" s="106" customFormat="1" x14ac:dyDescent="0.25"/>
    <row r="362" s="106" customFormat="1" x14ac:dyDescent="0.25"/>
    <row r="363" s="106" customFormat="1" x14ac:dyDescent="0.25"/>
    <row r="364" s="106" customFormat="1" x14ac:dyDescent="0.25"/>
    <row r="365" s="106" customFormat="1" x14ac:dyDescent="0.25"/>
    <row r="366" s="106" customFormat="1" x14ac:dyDescent="0.25"/>
    <row r="367" s="106" customFormat="1" x14ac:dyDescent="0.25"/>
    <row r="368" s="106" customFormat="1" x14ac:dyDescent="0.25"/>
    <row r="369" s="106" customFormat="1" x14ac:dyDescent="0.25"/>
    <row r="370" s="106" customFormat="1" x14ac:dyDescent="0.25"/>
    <row r="371" s="106" customFormat="1" x14ac:dyDescent="0.25"/>
    <row r="372" s="106" customFormat="1" x14ac:dyDescent="0.25"/>
    <row r="373" s="106" customFormat="1" x14ac:dyDescent="0.25"/>
    <row r="374" s="106" customFormat="1" x14ac:dyDescent="0.25"/>
    <row r="375" s="106" customFormat="1" x14ac:dyDescent="0.25"/>
    <row r="376" s="106" customFormat="1" x14ac:dyDescent="0.25"/>
    <row r="377" s="106" customFormat="1" x14ac:dyDescent="0.25"/>
    <row r="378" s="106" customFormat="1" x14ac:dyDescent="0.25"/>
    <row r="379" s="106" customFormat="1" x14ac:dyDescent="0.25"/>
    <row r="380" s="106" customFormat="1" x14ac:dyDescent="0.25"/>
    <row r="381" s="106" customFormat="1" x14ac:dyDescent="0.25"/>
    <row r="382" s="106" customFormat="1" x14ac:dyDescent="0.25"/>
    <row r="383" s="106" customFormat="1" x14ac:dyDescent="0.25"/>
    <row r="384" s="106" customFormat="1" x14ac:dyDescent="0.25"/>
    <row r="385" s="106" customFormat="1" x14ac:dyDescent="0.25"/>
    <row r="386" s="106" customFormat="1" x14ac:dyDescent="0.25"/>
    <row r="387" s="106" customFormat="1" x14ac:dyDescent="0.25"/>
    <row r="388" s="106" customFormat="1" x14ac:dyDescent="0.25"/>
    <row r="389" s="106" customFormat="1" x14ac:dyDescent="0.25"/>
    <row r="390" s="106" customFormat="1" x14ac:dyDescent="0.25"/>
    <row r="391" s="106" customFormat="1" x14ac:dyDescent="0.25"/>
    <row r="392" s="106" customFormat="1" x14ac:dyDescent="0.25"/>
    <row r="393" s="106" customFormat="1" x14ac:dyDescent="0.25"/>
    <row r="394" s="106" customFormat="1" x14ac:dyDescent="0.25"/>
    <row r="395" s="106" customFormat="1" x14ac:dyDescent="0.25"/>
    <row r="396" s="106" customFormat="1" x14ac:dyDescent="0.25"/>
    <row r="397" s="106" customFormat="1" x14ac:dyDescent="0.25"/>
    <row r="398" s="106" customFormat="1" x14ac:dyDescent="0.25"/>
    <row r="399" s="106" customFormat="1" x14ac:dyDescent="0.25"/>
    <row r="400" s="106" customFormat="1" x14ac:dyDescent="0.25"/>
    <row r="401" s="106" customFormat="1" x14ac:dyDescent="0.25"/>
    <row r="402" s="106" customFormat="1" x14ac:dyDescent="0.25"/>
    <row r="403" s="106" customFormat="1" x14ac:dyDescent="0.25"/>
    <row r="404" s="106" customFormat="1" x14ac:dyDescent="0.25"/>
    <row r="405" s="106" customFormat="1" x14ac:dyDescent="0.25"/>
    <row r="406" s="106" customFormat="1" x14ac:dyDescent="0.25"/>
    <row r="407" s="106" customFormat="1" x14ac:dyDescent="0.25"/>
    <row r="408" s="106" customFormat="1" x14ac:dyDescent="0.25"/>
    <row r="409" s="106" customFormat="1" x14ac:dyDescent="0.25"/>
    <row r="410" s="106" customFormat="1" x14ac:dyDescent="0.25"/>
    <row r="411" s="106" customFormat="1" x14ac:dyDescent="0.25"/>
    <row r="412" s="106" customFormat="1" x14ac:dyDescent="0.25"/>
    <row r="413" s="106" customFormat="1" x14ac:dyDescent="0.25"/>
    <row r="414" s="106" customFormat="1" x14ac:dyDescent="0.25"/>
    <row r="415" s="106" customFormat="1" x14ac:dyDescent="0.25"/>
    <row r="416" s="106" customFormat="1" x14ac:dyDescent="0.25"/>
    <row r="417" s="106" customFormat="1" x14ac:dyDescent="0.25"/>
    <row r="418" s="106" customFormat="1" x14ac:dyDescent="0.25"/>
    <row r="419" s="106" customFormat="1" x14ac:dyDescent="0.25"/>
    <row r="420" s="106" customFormat="1" x14ac:dyDescent="0.25"/>
    <row r="421" s="106" customFormat="1" x14ac:dyDescent="0.25"/>
    <row r="422" s="106" customFormat="1" x14ac:dyDescent="0.25"/>
    <row r="423" s="106" customFormat="1" x14ac:dyDescent="0.25"/>
    <row r="424" s="106" customFormat="1" x14ac:dyDescent="0.25"/>
    <row r="425" s="106" customFormat="1" x14ac:dyDescent="0.25"/>
    <row r="426" s="106" customFormat="1" x14ac:dyDescent="0.25"/>
    <row r="427" s="106" customFormat="1" x14ac:dyDescent="0.25"/>
    <row r="428" s="106" customFormat="1" x14ac:dyDescent="0.25"/>
    <row r="429" s="106" customFormat="1" x14ac:dyDescent="0.25"/>
    <row r="430" s="106" customFormat="1" x14ac:dyDescent="0.25"/>
    <row r="431" s="106" customFormat="1" x14ac:dyDescent="0.25"/>
    <row r="432" s="106" customFormat="1" x14ac:dyDescent="0.25"/>
    <row r="433" s="106" customFormat="1" x14ac:dyDescent="0.25"/>
    <row r="434" s="106" customFormat="1" x14ac:dyDescent="0.25"/>
    <row r="435" s="106" customFormat="1" x14ac:dyDescent="0.25"/>
    <row r="436" s="106" customFormat="1" x14ac:dyDescent="0.25"/>
    <row r="437" s="106" customFormat="1" x14ac:dyDescent="0.25"/>
    <row r="438" s="106" customFormat="1" x14ac:dyDescent="0.25"/>
    <row r="439" s="106" customFormat="1" x14ac:dyDescent="0.25"/>
    <row r="440" s="106" customFormat="1" x14ac:dyDescent="0.25"/>
    <row r="441" s="106" customFormat="1" x14ac:dyDescent="0.25"/>
    <row r="442" s="106" customFormat="1" x14ac:dyDescent="0.25"/>
    <row r="443" s="106" customFormat="1" x14ac:dyDescent="0.25"/>
    <row r="444" s="106" customFormat="1" x14ac:dyDescent="0.25"/>
    <row r="445" s="106" customFormat="1" x14ac:dyDescent="0.25"/>
    <row r="446" s="106" customFormat="1" x14ac:dyDescent="0.25"/>
    <row r="447" s="106" customFormat="1" x14ac:dyDescent="0.25"/>
    <row r="448" s="106" customFormat="1" x14ac:dyDescent="0.25"/>
    <row r="449" s="106" customFormat="1" x14ac:dyDescent="0.25"/>
    <row r="450" s="106" customFormat="1" x14ac:dyDescent="0.25"/>
    <row r="451" s="106" customFormat="1" x14ac:dyDescent="0.25"/>
    <row r="452" s="106" customFormat="1" x14ac:dyDescent="0.25"/>
    <row r="453" s="106" customFormat="1" x14ac:dyDescent="0.25"/>
    <row r="454" s="106" customFormat="1" x14ac:dyDescent="0.25"/>
    <row r="455" s="106" customFormat="1" x14ac:dyDescent="0.25"/>
    <row r="456" s="106" customFormat="1" x14ac:dyDescent="0.25"/>
    <row r="457" s="106" customFormat="1" x14ac:dyDescent="0.25"/>
    <row r="458" s="106" customFormat="1" x14ac:dyDescent="0.25"/>
    <row r="459" s="106" customFormat="1" x14ac:dyDescent="0.25"/>
    <row r="460" s="106" customFormat="1" x14ac:dyDescent="0.25"/>
    <row r="461" s="106" customFormat="1" x14ac:dyDescent="0.25"/>
    <row r="462" s="106" customFormat="1" x14ac:dyDescent="0.25"/>
    <row r="463" s="106" customFormat="1" x14ac:dyDescent="0.25"/>
    <row r="464" s="106" customFormat="1" x14ac:dyDescent="0.25"/>
    <row r="465" s="106" customFormat="1" x14ac:dyDescent="0.25"/>
    <row r="466" s="106" customFormat="1" x14ac:dyDescent="0.25"/>
    <row r="467" s="106" customFormat="1" x14ac:dyDescent="0.25"/>
    <row r="468" s="106" customFormat="1" x14ac:dyDescent="0.25"/>
    <row r="469" s="106" customFormat="1" x14ac:dyDescent="0.25"/>
    <row r="470" s="106" customFormat="1" x14ac:dyDescent="0.25"/>
    <row r="471" s="106" customFormat="1" x14ac:dyDescent="0.25"/>
    <row r="472" s="106" customFormat="1" x14ac:dyDescent="0.25"/>
    <row r="473" s="106" customFormat="1" x14ac:dyDescent="0.25"/>
    <row r="474" s="106" customFormat="1" x14ac:dyDescent="0.25"/>
    <row r="475" s="106" customFormat="1" x14ac:dyDescent="0.25"/>
    <row r="476" s="106" customFormat="1" x14ac:dyDescent="0.25"/>
    <row r="477" s="106" customFormat="1" x14ac:dyDescent="0.25"/>
    <row r="478" s="106" customFormat="1" x14ac:dyDescent="0.25"/>
    <row r="479" s="106" customFormat="1" x14ac:dyDescent="0.25"/>
    <row r="480" s="106" customFormat="1" x14ac:dyDescent="0.25"/>
    <row r="481" s="106" customFormat="1" x14ac:dyDescent="0.25"/>
    <row r="482" s="106" customFormat="1" x14ac:dyDescent="0.25"/>
    <row r="483" s="106" customFormat="1" x14ac:dyDescent="0.25"/>
    <row r="484" s="106" customFormat="1" x14ac:dyDescent="0.25"/>
    <row r="485" s="106" customFormat="1" x14ac:dyDescent="0.25"/>
    <row r="486" s="106" customFormat="1" x14ac:dyDescent="0.25"/>
    <row r="487" s="106" customFormat="1" x14ac:dyDescent="0.25"/>
    <row r="488" s="106" customFormat="1" x14ac:dyDescent="0.25"/>
    <row r="489" s="106" customFormat="1" x14ac:dyDescent="0.25"/>
    <row r="490" s="106" customFormat="1" x14ac:dyDescent="0.25"/>
    <row r="491" s="106" customFormat="1" x14ac:dyDescent="0.25"/>
    <row r="492" s="106" customFormat="1" x14ac:dyDescent="0.25"/>
    <row r="493" s="106" customFormat="1" x14ac:dyDescent="0.25"/>
    <row r="494" s="106" customFormat="1" x14ac:dyDescent="0.25"/>
    <row r="495" s="106" customFormat="1" x14ac:dyDescent="0.25"/>
    <row r="496" s="106" customFormat="1" x14ac:dyDescent="0.25"/>
    <row r="497" s="106" customFormat="1" x14ac:dyDescent="0.25"/>
    <row r="498" s="106" customFormat="1" x14ac:dyDescent="0.25"/>
    <row r="499" s="106" customFormat="1" x14ac:dyDescent="0.25"/>
    <row r="500" s="106" customFormat="1" x14ac:dyDescent="0.25"/>
    <row r="501" s="106" customFormat="1" x14ac:dyDescent="0.25"/>
    <row r="502" s="106" customFormat="1" x14ac:dyDescent="0.25"/>
    <row r="503" s="106" customFormat="1" x14ac:dyDescent="0.25"/>
    <row r="504" s="106" customFormat="1" x14ac:dyDescent="0.25"/>
    <row r="505" s="106" customFormat="1" x14ac:dyDescent="0.25"/>
    <row r="506" s="106" customFormat="1" x14ac:dyDescent="0.25"/>
    <row r="507" s="106" customFormat="1" x14ac:dyDescent="0.25"/>
    <row r="508" s="106" customFormat="1" x14ac:dyDescent="0.25"/>
    <row r="509" s="106" customFormat="1" x14ac:dyDescent="0.25"/>
    <row r="510" s="106" customFormat="1" x14ac:dyDescent="0.25"/>
    <row r="511" s="106" customFormat="1" x14ac:dyDescent="0.25"/>
    <row r="512" s="106" customFormat="1" x14ac:dyDescent="0.25"/>
    <row r="513" s="106" customFormat="1" x14ac:dyDescent="0.25"/>
    <row r="514" s="106" customFormat="1" x14ac:dyDescent="0.25"/>
    <row r="515" s="106" customFormat="1" x14ac:dyDescent="0.25"/>
    <row r="516" s="106" customFormat="1" x14ac:dyDescent="0.25"/>
    <row r="517" s="106" customFormat="1" x14ac:dyDescent="0.25"/>
    <row r="518" s="106" customFormat="1" x14ac:dyDescent="0.25"/>
    <row r="519" s="106" customFormat="1" x14ac:dyDescent="0.25"/>
    <row r="520" s="106" customFormat="1" x14ac:dyDescent="0.25"/>
    <row r="521" s="106" customFormat="1" x14ac:dyDescent="0.25"/>
    <row r="522" s="106" customFormat="1" x14ac:dyDescent="0.25"/>
    <row r="523" s="106" customFormat="1" x14ac:dyDescent="0.25"/>
    <row r="524" s="106" customFormat="1" x14ac:dyDescent="0.25"/>
    <row r="525" s="106" customFormat="1" x14ac:dyDescent="0.25"/>
    <row r="526" s="106" customFormat="1" x14ac:dyDescent="0.25"/>
    <row r="527" s="106" customFormat="1" x14ac:dyDescent="0.25"/>
    <row r="528" s="106" customFormat="1" x14ac:dyDescent="0.25"/>
    <row r="529" s="106" customFormat="1" x14ac:dyDescent="0.25"/>
    <row r="530" s="106" customFormat="1" x14ac:dyDescent="0.25"/>
    <row r="531" s="106" customFormat="1" x14ac:dyDescent="0.25"/>
    <row r="532" s="106" customFormat="1" x14ac:dyDescent="0.25"/>
    <row r="533" s="106" customFormat="1" x14ac:dyDescent="0.25"/>
    <row r="534" s="106" customFormat="1" x14ac:dyDescent="0.25"/>
    <row r="535" s="106" customFormat="1" x14ac:dyDescent="0.25"/>
    <row r="536" s="106" customFormat="1" x14ac:dyDescent="0.25"/>
    <row r="537" s="106" customFormat="1" x14ac:dyDescent="0.25"/>
    <row r="538" s="106" customFormat="1" x14ac:dyDescent="0.25"/>
    <row r="539" s="106" customFormat="1" x14ac:dyDescent="0.25"/>
    <row r="540" s="106" customFormat="1" x14ac:dyDescent="0.25"/>
    <row r="541" s="106" customFormat="1" x14ac:dyDescent="0.25"/>
    <row r="542" s="106" customFormat="1" x14ac:dyDescent="0.25"/>
    <row r="543" s="106" customFormat="1" x14ac:dyDescent="0.25"/>
    <row r="544" s="106" customFormat="1" x14ac:dyDescent="0.25"/>
    <row r="545" s="106" customFormat="1" x14ac:dyDescent="0.25"/>
    <row r="546" s="106" customFormat="1" x14ac:dyDescent="0.25"/>
    <row r="547" s="106" customFormat="1" x14ac:dyDescent="0.25"/>
    <row r="548" s="106" customFormat="1" x14ac:dyDescent="0.25"/>
    <row r="549" s="106" customFormat="1" x14ac:dyDescent="0.25"/>
    <row r="550" s="106" customFormat="1" x14ac:dyDescent="0.25"/>
    <row r="551" s="106" customFormat="1" x14ac:dyDescent="0.25"/>
    <row r="552" s="106" customFormat="1" x14ac:dyDescent="0.25"/>
    <row r="553" s="106" customFormat="1" x14ac:dyDescent="0.25"/>
    <row r="554" s="106" customFormat="1" x14ac:dyDescent="0.25"/>
    <row r="555" s="106" customFormat="1" x14ac:dyDescent="0.25"/>
    <row r="556" s="106" customFormat="1" x14ac:dyDescent="0.25"/>
    <row r="557" s="106" customFormat="1" x14ac:dyDescent="0.25"/>
    <row r="558" s="106" customFormat="1" x14ac:dyDescent="0.25"/>
    <row r="559" s="106" customFormat="1" x14ac:dyDescent="0.25"/>
    <row r="560" s="106" customFormat="1" x14ac:dyDescent="0.25"/>
    <row r="561" s="106" customFormat="1" x14ac:dyDescent="0.25"/>
    <row r="562" s="106" customFormat="1" x14ac:dyDescent="0.25"/>
    <row r="563" s="106" customFormat="1" x14ac:dyDescent="0.25"/>
    <row r="564" s="106" customFormat="1" x14ac:dyDescent="0.25"/>
    <row r="565" s="106" customFormat="1" x14ac:dyDescent="0.25"/>
    <row r="566" s="106" customFormat="1" x14ac:dyDescent="0.25"/>
    <row r="567" s="106" customFormat="1" x14ac:dyDescent="0.25"/>
    <row r="568" s="106" customFormat="1" x14ac:dyDescent="0.25"/>
    <row r="569" s="106" customFormat="1" x14ac:dyDescent="0.25"/>
    <row r="570" s="106" customFormat="1" x14ac:dyDescent="0.25"/>
    <row r="571" s="106" customFormat="1" x14ac:dyDescent="0.25"/>
    <row r="572" s="106" customFormat="1" x14ac:dyDescent="0.25"/>
    <row r="573" s="106" customFormat="1" x14ac:dyDescent="0.25"/>
    <row r="574" s="106" customFormat="1" x14ac:dyDescent="0.25"/>
    <row r="575" s="106" customFormat="1" x14ac:dyDescent="0.25"/>
    <row r="576" s="106" customFormat="1" x14ac:dyDescent="0.25"/>
    <row r="577" s="106" customFormat="1" x14ac:dyDescent="0.25"/>
    <row r="578" s="106" customFormat="1" x14ac:dyDescent="0.25"/>
    <row r="579" s="106" customFormat="1" x14ac:dyDescent="0.25"/>
    <row r="580" s="106" customFormat="1" x14ac:dyDescent="0.25"/>
    <row r="581" s="106" customFormat="1" x14ac:dyDescent="0.25"/>
    <row r="582" s="106" customFormat="1" x14ac:dyDescent="0.25"/>
    <row r="583" s="106" customFormat="1" x14ac:dyDescent="0.25"/>
    <row r="584" s="106" customFormat="1" x14ac:dyDescent="0.25"/>
    <row r="585" s="106" customFormat="1" x14ac:dyDescent="0.25"/>
    <row r="586" s="106" customFormat="1" x14ac:dyDescent="0.25"/>
    <row r="587" s="106" customFormat="1" x14ac:dyDescent="0.25"/>
    <row r="588" s="106" customFormat="1" x14ac:dyDescent="0.25"/>
    <row r="589" s="106" customFormat="1" x14ac:dyDescent="0.25"/>
    <row r="590" s="106" customFormat="1" x14ac:dyDescent="0.25"/>
    <row r="591" s="106" customFormat="1" x14ac:dyDescent="0.25"/>
    <row r="592" s="106" customFormat="1" x14ac:dyDescent="0.25"/>
    <row r="593" s="106" customFormat="1" x14ac:dyDescent="0.25"/>
    <row r="594" s="106" customFormat="1" x14ac:dyDescent="0.25"/>
    <row r="595" s="106" customFormat="1" x14ac:dyDescent="0.25"/>
    <row r="596" s="106" customFormat="1" x14ac:dyDescent="0.25"/>
    <row r="597" s="106" customFormat="1" x14ac:dyDescent="0.25"/>
    <row r="598" s="106" customFormat="1" x14ac:dyDescent="0.25"/>
    <row r="599" s="106" customFormat="1" x14ac:dyDescent="0.25"/>
    <row r="600" s="106" customFormat="1" x14ac:dyDescent="0.25"/>
    <row r="601" s="106" customFormat="1" x14ac:dyDescent="0.25"/>
    <row r="602" s="106" customFormat="1" x14ac:dyDescent="0.25"/>
    <row r="603" s="106" customFormat="1" x14ac:dyDescent="0.25"/>
    <row r="604" s="106" customFormat="1" x14ac:dyDescent="0.25"/>
    <row r="605" s="106" customFormat="1" x14ac:dyDescent="0.25"/>
    <row r="606" s="106" customFormat="1" x14ac:dyDescent="0.25"/>
    <row r="607" s="106" customFormat="1" x14ac:dyDescent="0.25"/>
    <row r="608" s="106" customFormat="1" x14ac:dyDescent="0.25"/>
    <row r="609" s="106" customFormat="1" x14ac:dyDescent="0.25"/>
    <row r="610" s="106" customFormat="1" x14ac:dyDescent="0.25"/>
    <row r="611" s="106" customFormat="1" x14ac:dyDescent="0.25"/>
    <row r="612" s="106" customFormat="1" x14ac:dyDescent="0.25"/>
    <row r="613" s="106" customFormat="1" x14ac:dyDescent="0.25"/>
    <row r="614" s="106" customFormat="1" x14ac:dyDescent="0.25"/>
    <row r="615" s="106" customFormat="1" x14ac:dyDescent="0.25"/>
    <row r="616" s="106" customFormat="1" x14ac:dyDescent="0.25"/>
    <row r="617" s="106" customFormat="1" x14ac:dyDescent="0.25"/>
    <row r="618" s="106" customFormat="1" x14ac:dyDescent="0.25"/>
    <row r="619" s="106" customFormat="1" x14ac:dyDescent="0.25"/>
    <row r="620" s="106" customFormat="1" x14ac:dyDescent="0.25"/>
    <row r="621" s="106" customFormat="1" x14ac:dyDescent="0.25"/>
    <row r="622" s="106" customFormat="1" x14ac:dyDescent="0.25"/>
    <row r="623" s="106" customFormat="1" x14ac:dyDescent="0.25"/>
    <row r="624" s="106" customFormat="1" x14ac:dyDescent="0.25"/>
    <row r="625" s="106" customFormat="1" x14ac:dyDescent="0.25"/>
    <row r="626" s="106" customFormat="1" x14ac:dyDescent="0.25"/>
    <row r="627" s="106" customFormat="1" x14ac:dyDescent="0.25"/>
    <row r="628" s="106" customFormat="1" x14ac:dyDescent="0.25"/>
    <row r="629" s="106" customFormat="1" x14ac:dyDescent="0.25"/>
    <row r="630" s="106" customFormat="1" x14ac:dyDescent="0.25"/>
    <row r="631" s="106" customFormat="1" x14ac:dyDescent="0.25"/>
    <row r="632" s="106" customFormat="1" x14ac:dyDescent="0.25"/>
    <row r="633" s="106" customFormat="1" x14ac:dyDescent="0.25"/>
    <row r="634" s="106" customFormat="1" x14ac:dyDescent="0.25"/>
    <row r="635" s="106" customFormat="1" x14ac:dyDescent="0.25"/>
    <row r="636" s="106" customFormat="1" x14ac:dyDescent="0.25"/>
    <row r="637" s="106" customFormat="1" x14ac:dyDescent="0.25"/>
    <row r="638" s="106" customFormat="1" x14ac:dyDescent="0.25"/>
    <row r="639" s="106" customFormat="1" x14ac:dyDescent="0.25"/>
    <row r="640" s="106" customFormat="1" x14ac:dyDescent="0.25"/>
    <row r="641" s="106" customFormat="1" x14ac:dyDescent="0.25"/>
    <row r="642" s="106" customFormat="1" x14ac:dyDescent="0.25"/>
    <row r="643" s="106" customFormat="1" x14ac:dyDescent="0.25"/>
    <row r="644" s="106" customFormat="1" x14ac:dyDescent="0.25"/>
    <row r="645" s="106" customFormat="1" x14ac:dyDescent="0.25"/>
    <row r="646" s="106" customFormat="1" x14ac:dyDescent="0.25"/>
    <row r="647" s="106" customFormat="1" x14ac:dyDescent="0.25"/>
    <row r="648" s="106" customFormat="1" x14ac:dyDescent="0.25"/>
    <row r="649" s="106" customFormat="1" x14ac:dyDescent="0.25"/>
    <row r="650" s="106" customFormat="1" x14ac:dyDescent="0.25"/>
    <row r="651" s="106" customFormat="1" x14ac:dyDescent="0.25"/>
    <row r="652" s="106" customFormat="1" x14ac:dyDescent="0.25"/>
    <row r="653" s="106" customFormat="1" x14ac:dyDescent="0.25"/>
    <row r="654" s="106" customFormat="1" x14ac:dyDescent="0.25"/>
    <row r="655" s="106" customFormat="1" x14ac:dyDescent="0.25"/>
    <row r="656" s="106" customFormat="1" x14ac:dyDescent="0.25"/>
    <row r="657" s="106" customFormat="1" x14ac:dyDescent="0.25"/>
    <row r="658" s="106" customFormat="1" x14ac:dyDescent="0.25"/>
    <row r="659" s="106" customFormat="1" x14ac:dyDescent="0.25"/>
    <row r="660" s="106" customFormat="1" x14ac:dyDescent="0.25"/>
    <row r="661" s="106" customFormat="1" x14ac:dyDescent="0.25"/>
    <row r="662" s="106" customFormat="1" x14ac:dyDescent="0.25"/>
    <row r="663" s="106" customFormat="1" x14ac:dyDescent="0.25"/>
    <row r="664" s="106" customFormat="1" x14ac:dyDescent="0.25"/>
    <row r="665" s="106" customFormat="1" x14ac:dyDescent="0.25"/>
    <row r="666" s="106" customFormat="1" x14ac:dyDescent="0.25"/>
    <row r="667" s="106" customFormat="1" x14ac:dyDescent="0.25"/>
    <row r="668" s="106" customFormat="1" x14ac:dyDescent="0.25"/>
    <row r="669" s="106" customFormat="1" x14ac:dyDescent="0.25"/>
    <row r="670" s="106" customFormat="1" x14ac:dyDescent="0.25"/>
    <row r="671" s="106" customFormat="1" x14ac:dyDescent="0.25"/>
    <row r="672" s="106" customFormat="1" x14ac:dyDescent="0.25"/>
    <row r="673" s="106" customFormat="1" x14ac:dyDescent="0.25"/>
    <row r="674" s="106" customFormat="1" x14ac:dyDescent="0.25"/>
    <row r="675" s="106" customFormat="1" x14ac:dyDescent="0.25"/>
    <row r="676" s="106" customFormat="1" x14ac:dyDescent="0.25"/>
    <row r="677" s="106" customFormat="1" x14ac:dyDescent="0.25"/>
    <row r="678" s="106" customFormat="1" x14ac:dyDescent="0.25"/>
    <row r="679" s="106" customFormat="1" x14ac:dyDescent="0.25"/>
    <row r="680" s="106" customFormat="1" x14ac:dyDescent="0.25"/>
    <row r="681" s="106" customFormat="1" x14ac:dyDescent="0.25"/>
    <row r="682" s="106" customFormat="1" x14ac:dyDescent="0.25"/>
    <row r="683" s="106" customFormat="1" x14ac:dyDescent="0.25"/>
    <row r="684" s="106" customFormat="1" x14ac:dyDescent="0.25"/>
    <row r="685" s="106" customFormat="1" x14ac:dyDescent="0.25"/>
    <row r="686" s="106" customFormat="1" x14ac:dyDescent="0.25"/>
    <row r="687" s="106" customFormat="1" x14ac:dyDescent="0.25"/>
    <row r="688" s="106" customFormat="1" x14ac:dyDescent="0.25"/>
    <row r="689" s="106" customFormat="1" x14ac:dyDescent="0.25"/>
    <row r="690" s="106" customFormat="1" x14ac:dyDescent="0.25"/>
    <row r="691" s="106" customFormat="1" x14ac:dyDescent="0.25"/>
    <row r="692" s="106" customFormat="1" x14ac:dyDescent="0.25"/>
    <row r="693" s="106" customFormat="1" x14ac:dyDescent="0.25"/>
    <row r="694" s="106" customFormat="1" x14ac:dyDescent="0.25"/>
    <row r="695" s="106" customFormat="1" x14ac:dyDescent="0.25"/>
    <row r="696" s="106" customFormat="1" x14ac:dyDescent="0.25"/>
    <row r="697" s="106" customFormat="1" x14ac:dyDescent="0.25"/>
    <row r="698" s="106" customFormat="1" x14ac:dyDescent="0.25"/>
    <row r="699" s="106" customFormat="1" x14ac:dyDescent="0.25"/>
    <row r="700" s="106" customFormat="1" x14ac:dyDescent="0.25"/>
    <row r="701" s="106" customFormat="1" x14ac:dyDescent="0.25"/>
    <row r="702" s="106" customFormat="1" x14ac:dyDescent="0.25"/>
    <row r="703" s="106" customFormat="1" x14ac:dyDescent="0.25"/>
    <row r="704" s="106" customFormat="1" x14ac:dyDescent="0.25"/>
    <row r="705" s="106" customFormat="1" x14ac:dyDescent="0.25"/>
    <row r="706" s="106" customFormat="1" x14ac:dyDescent="0.25"/>
    <row r="707" s="106" customFormat="1" x14ac:dyDescent="0.25"/>
    <row r="708" s="106" customFormat="1" x14ac:dyDescent="0.25"/>
    <row r="709" s="106" customFormat="1" x14ac:dyDescent="0.25"/>
    <row r="710" s="106" customFormat="1" x14ac:dyDescent="0.25"/>
    <row r="711" s="106" customFormat="1" x14ac:dyDescent="0.25"/>
    <row r="712" s="106" customFormat="1" x14ac:dyDescent="0.25"/>
    <row r="713" s="106" customFormat="1" x14ac:dyDescent="0.25"/>
    <row r="714" s="106" customFormat="1" x14ac:dyDescent="0.25"/>
    <row r="715" s="106" customFormat="1" x14ac:dyDescent="0.25"/>
    <row r="716" s="106" customFormat="1" x14ac:dyDescent="0.25"/>
    <row r="717" s="106" customFormat="1" x14ac:dyDescent="0.25"/>
    <row r="718" s="106" customFormat="1" x14ac:dyDescent="0.25"/>
    <row r="719" s="106" customFormat="1" x14ac:dyDescent="0.25"/>
    <row r="720" s="106" customFormat="1" x14ac:dyDescent="0.25"/>
    <row r="721" s="106" customFormat="1" x14ac:dyDescent="0.25"/>
    <row r="722" s="106" customFormat="1" x14ac:dyDescent="0.25"/>
    <row r="723" s="106" customFormat="1" x14ac:dyDescent="0.25"/>
    <row r="724" s="106" customFormat="1" x14ac:dyDescent="0.25"/>
    <row r="725" s="106" customFormat="1" x14ac:dyDescent="0.25"/>
    <row r="726" s="106" customFormat="1" x14ac:dyDescent="0.25"/>
    <row r="727" s="106" customFormat="1" x14ac:dyDescent="0.25"/>
    <row r="728" s="106" customFormat="1" x14ac:dyDescent="0.25"/>
    <row r="729" s="106" customFormat="1" x14ac:dyDescent="0.25"/>
    <row r="730" s="106" customFormat="1" x14ac:dyDescent="0.25"/>
    <row r="731" s="106" customFormat="1" x14ac:dyDescent="0.25"/>
    <row r="732" s="106" customFormat="1" x14ac:dyDescent="0.25"/>
    <row r="733" s="106" customFormat="1" x14ac:dyDescent="0.25"/>
    <row r="734" s="106" customFormat="1" x14ac:dyDescent="0.25"/>
    <row r="735" s="106" customFormat="1" x14ac:dyDescent="0.25"/>
    <row r="736" s="106" customFormat="1" x14ac:dyDescent="0.25"/>
    <row r="737" s="106" customFormat="1" x14ac:dyDescent="0.25"/>
    <row r="738" s="106" customFormat="1" x14ac:dyDescent="0.25"/>
    <row r="739" s="106" customFormat="1" x14ac:dyDescent="0.25"/>
    <row r="740" s="106" customFormat="1" x14ac:dyDescent="0.25"/>
    <row r="741" s="106" customFormat="1" x14ac:dyDescent="0.25"/>
    <row r="742" s="106" customFormat="1" x14ac:dyDescent="0.25"/>
    <row r="743" s="106" customFormat="1" x14ac:dyDescent="0.25"/>
    <row r="744" s="106" customFormat="1" x14ac:dyDescent="0.25"/>
    <row r="745" s="106" customFormat="1" x14ac:dyDescent="0.25"/>
    <row r="746" s="106" customFormat="1" x14ac:dyDescent="0.25"/>
    <row r="747" s="106" customFormat="1" x14ac:dyDescent="0.25"/>
    <row r="748" s="106" customFormat="1" x14ac:dyDescent="0.25"/>
    <row r="749" s="106" customFormat="1" x14ac:dyDescent="0.25"/>
    <row r="750" s="106" customFormat="1" x14ac:dyDescent="0.25"/>
    <row r="751" s="106" customFormat="1" x14ac:dyDescent="0.25"/>
    <row r="752" s="106" customFormat="1" x14ac:dyDescent="0.25"/>
    <row r="753" s="106" customFormat="1" x14ac:dyDescent="0.25"/>
    <row r="754" s="106" customFormat="1" x14ac:dyDescent="0.25"/>
    <row r="755" s="106" customFormat="1" x14ac:dyDescent="0.25"/>
    <row r="756" s="106" customFormat="1" x14ac:dyDescent="0.25"/>
    <row r="757" s="106" customFormat="1" x14ac:dyDescent="0.25"/>
    <row r="758" s="106" customFormat="1" x14ac:dyDescent="0.25"/>
    <row r="759" s="106" customFormat="1" x14ac:dyDescent="0.25"/>
    <row r="760" s="106" customFormat="1" x14ac:dyDescent="0.25"/>
    <row r="761" s="106" customFormat="1" x14ac:dyDescent="0.25"/>
    <row r="762" s="106" customFormat="1" x14ac:dyDescent="0.25"/>
    <row r="763" s="106" customFormat="1" x14ac:dyDescent="0.25"/>
    <row r="764" s="106" customFormat="1" x14ac:dyDescent="0.25"/>
    <row r="765" s="106" customFormat="1" x14ac:dyDescent="0.25"/>
    <row r="766" s="106" customFormat="1" x14ac:dyDescent="0.25"/>
    <row r="767" s="106" customFormat="1" x14ac:dyDescent="0.25"/>
    <row r="768" s="106" customFormat="1" x14ac:dyDescent="0.25"/>
    <row r="769" s="106" customFormat="1" x14ac:dyDescent="0.25"/>
    <row r="770" s="106" customFormat="1" x14ac:dyDescent="0.25"/>
    <row r="771" s="106" customFormat="1" x14ac:dyDescent="0.25"/>
    <row r="772" s="106" customFormat="1" x14ac:dyDescent="0.25"/>
    <row r="773" s="106" customFormat="1" x14ac:dyDescent="0.25"/>
    <row r="774" s="106" customFormat="1" x14ac:dyDescent="0.25"/>
    <row r="775" s="106" customFormat="1" x14ac:dyDescent="0.25"/>
    <row r="776" s="106" customFormat="1" x14ac:dyDescent="0.25"/>
    <row r="777" s="106" customFormat="1" x14ac:dyDescent="0.25"/>
    <row r="778" s="106" customFormat="1" x14ac:dyDescent="0.25"/>
    <row r="779" s="106" customFormat="1" x14ac:dyDescent="0.25"/>
    <row r="780" s="106" customFormat="1" x14ac:dyDescent="0.25"/>
    <row r="781" s="106" customFormat="1" x14ac:dyDescent="0.25"/>
    <row r="782" s="106" customFormat="1" x14ac:dyDescent="0.25"/>
    <row r="783" s="106" customFormat="1" x14ac:dyDescent="0.25"/>
    <row r="784" s="106" customFormat="1" x14ac:dyDescent="0.25"/>
    <row r="785" s="106" customFormat="1" x14ac:dyDescent="0.25"/>
    <row r="786" s="106" customFormat="1" x14ac:dyDescent="0.25"/>
    <row r="787" s="106" customFormat="1" x14ac:dyDescent="0.25"/>
    <row r="788" s="106" customFormat="1" x14ac:dyDescent="0.25"/>
    <row r="789" s="106" customFormat="1" x14ac:dyDescent="0.25"/>
    <row r="790" s="106" customFormat="1" x14ac:dyDescent="0.25"/>
    <row r="791" s="106" customFormat="1" x14ac:dyDescent="0.25"/>
    <row r="792" s="106" customFormat="1" x14ac:dyDescent="0.25"/>
    <row r="793" s="106" customFormat="1" x14ac:dyDescent="0.25"/>
    <row r="794" s="106" customFormat="1" x14ac:dyDescent="0.25"/>
    <row r="795" s="106" customFormat="1" x14ac:dyDescent="0.25"/>
    <row r="796" s="106" customFormat="1" x14ac:dyDescent="0.25"/>
    <row r="797" s="106" customFormat="1" x14ac:dyDescent="0.25"/>
    <row r="798" s="106" customFormat="1" x14ac:dyDescent="0.25"/>
    <row r="799" s="106" customFormat="1" x14ac:dyDescent="0.25"/>
    <row r="800" s="106" customFormat="1" x14ac:dyDescent="0.25"/>
    <row r="801" s="106" customFormat="1" x14ac:dyDescent="0.25"/>
    <row r="802" s="106" customFormat="1" x14ac:dyDescent="0.25"/>
    <row r="803" s="106" customFormat="1" x14ac:dyDescent="0.25"/>
    <row r="804" s="106" customFormat="1" x14ac:dyDescent="0.25"/>
    <row r="805" s="106" customFormat="1" x14ac:dyDescent="0.25"/>
    <row r="806" s="106" customFormat="1" x14ac:dyDescent="0.25"/>
    <row r="807" s="106" customFormat="1" x14ac:dyDescent="0.25"/>
    <row r="808" s="106" customFormat="1" x14ac:dyDescent="0.25"/>
    <row r="809" s="106" customFormat="1" x14ac:dyDescent="0.25"/>
    <row r="810" s="106" customFormat="1" x14ac:dyDescent="0.25"/>
    <row r="811" s="106" customFormat="1" x14ac:dyDescent="0.25"/>
    <row r="812" s="106" customFormat="1" x14ac:dyDescent="0.25"/>
    <row r="813" s="106" customFormat="1" x14ac:dyDescent="0.25"/>
    <row r="814" s="106" customFormat="1" x14ac:dyDescent="0.25"/>
    <row r="815" s="106" customFormat="1" x14ac:dyDescent="0.25"/>
    <row r="816" s="106" customFormat="1" x14ac:dyDescent="0.25"/>
    <row r="817" s="106" customFormat="1" x14ac:dyDescent="0.25"/>
    <row r="818" s="106" customFormat="1" x14ac:dyDescent="0.25"/>
    <row r="819" s="106" customFormat="1" x14ac:dyDescent="0.25"/>
    <row r="820" s="106" customFormat="1" x14ac:dyDescent="0.25"/>
    <row r="821" s="106" customFormat="1" x14ac:dyDescent="0.25"/>
    <row r="822" s="106" customFormat="1" x14ac:dyDescent="0.25"/>
    <row r="823" s="106" customFormat="1" x14ac:dyDescent="0.25"/>
    <row r="824" s="106" customFormat="1" x14ac:dyDescent="0.25"/>
    <row r="825" s="106" customFormat="1" x14ac:dyDescent="0.25"/>
    <row r="826" s="106" customFormat="1" x14ac:dyDescent="0.25"/>
    <row r="827" s="106" customFormat="1" x14ac:dyDescent="0.25"/>
    <row r="828" s="106" customFormat="1" x14ac:dyDescent="0.25"/>
    <row r="829" s="106" customFormat="1" x14ac:dyDescent="0.25"/>
    <row r="830" s="106" customFormat="1" x14ac:dyDescent="0.25"/>
    <row r="831" s="106" customFormat="1" x14ac:dyDescent="0.25"/>
    <row r="832" s="106" customFormat="1" x14ac:dyDescent="0.25"/>
    <row r="833" s="106" customFormat="1" x14ac:dyDescent="0.25"/>
    <row r="834" s="106" customFormat="1" x14ac:dyDescent="0.25"/>
    <row r="835" s="106" customFormat="1" x14ac:dyDescent="0.25"/>
    <row r="836" s="106" customFormat="1" x14ac:dyDescent="0.25"/>
    <row r="837" s="106" customFormat="1" x14ac:dyDescent="0.25"/>
    <row r="838" s="106" customFormat="1" x14ac:dyDescent="0.25"/>
    <row r="839" s="106" customFormat="1" x14ac:dyDescent="0.25"/>
    <row r="840" s="106" customFormat="1" x14ac:dyDescent="0.25"/>
    <row r="841" s="106" customFormat="1" x14ac:dyDescent="0.25"/>
    <row r="842" s="106" customFormat="1" x14ac:dyDescent="0.25"/>
    <row r="843" s="106" customFormat="1" x14ac:dyDescent="0.25"/>
    <row r="844" s="106" customFormat="1" x14ac:dyDescent="0.25"/>
    <row r="845" s="106" customFormat="1" x14ac:dyDescent="0.25"/>
    <row r="846" s="106" customFormat="1" x14ac:dyDescent="0.25"/>
    <row r="847" s="106" customFormat="1" x14ac:dyDescent="0.25"/>
    <row r="848" s="106" customFormat="1" x14ac:dyDescent="0.25"/>
    <row r="849" s="106" customFormat="1" x14ac:dyDescent="0.25"/>
    <row r="850" s="106" customFormat="1" x14ac:dyDescent="0.25"/>
    <row r="851" s="106" customFormat="1" x14ac:dyDescent="0.25"/>
    <row r="852" s="106" customFormat="1" x14ac:dyDescent="0.25"/>
    <row r="853" s="106" customFormat="1" x14ac:dyDescent="0.25"/>
    <row r="854" s="106" customFormat="1" x14ac:dyDescent="0.25"/>
    <row r="855" s="106" customFormat="1" x14ac:dyDescent="0.25"/>
    <row r="856" s="106" customFormat="1" x14ac:dyDescent="0.25"/>
    <row r="857" s="106" customFormat="1" x14ac:dyDescent="0.25"/>
    <row r="858" s="106" customFormat="1" x14ac:dyDescent="0.25"/>
    <row r="859" s="106" customFormat="1" x14ac:dyDescent="0.25"/>
    <row r="860" s="106" customFormat="1" x14ac:dyDescent="0.25"/>
    <row r="861" s="106" customFormat="1" x14ac:dyDescent="0.25"/>
    <row r="862" s="106" customFormat="1" x14ac:dyDescent="0.25"/>
    <row r="863" s="106" customFormat="1" x14ac:dyDescent="0.25"/>
    <row r="864" s="106" customFormat="1" x14ac:dyDescent="0.25"/>
    <row r="865" s="106" customFormat="1" x14ac:dyDescent="0.25"/>
    <row r="866" s="106" customFormat="1" x14ac:dyDescent="0.25"/>
    <row r="867" s="106" customFormat="1" x14ac:dyDescent="0.25"/>
    <row r="868" s="106" customFormat="1" x14ac:dyDescent="0.25"/>
    <row r="869" s="106" customFormat="1" x14ac:dyDescent="0.25"/>
    <row r="870" s="106" customFormat="1" x14ac:dyDescent="0.25"/>
    <row r="871" s="106" customFormat="1" x14ac:dyDescent="0.25"/>
    <row r="872" s="106" customFormat="1" x14ac:dyDescent="0.25"/>
    <row r="873" s="106" customFormat="1" x14ac:dyDescent="0.25"/>
    <row r="874" s="106" customFormat="1" x14ac:dyDescent="0.25"/>
    <row r="875" s="106" customFormat="1" x14ac:dyDescent="0.25"/>
    <row r="876" s="106" customFormat="1" x14ac:dyDescent="0.25"/>
    <row r="877" s="106" customFormat="1" x14ac:dyDescent="0.25"/>
    <row r="878" s="106" customFormat="1" x14ac:dyDescent="0.25"/>
    <row r="879" s="106" customFormat="1" x14ac:dyDescent="0.25"/>
    <row r="880" s="106" customFormat="1" x14ac:dyDescent="0.25"/>
    <row r="881" s="106" customFormat="1" x14ac:dyDescent="0.25"/>
    <row r="882" s="106" customFormat="1" x14ac:dyDescent="0.25"/>
    <row r="883" s="106" customFormat="1" x14ac:dyDescent="0.25"/>
    <row r="884" s="106" customFormat="1" x14ac:dyDescent="0.25"/>
    <row r="885" s="106" customFormat="1" x14ac:dyDescent="0.25"/>
    <row r="886" s="106" customFormat="1" x14ac:dyDescent="0.25"/>
    <row r="887" s="106" customFormat="1" x14ac:dyDescent="0.25"/>
    <row r="888" s="106" customFormat="1" x14ac:dyDescent="0.25"/>
    <row r="889" s="106" customFormat="1" x14ac:dyDescent="0.25"/>
    <row r="890" s="106" customFormat="1" x14ac:dyDescent="0.25"/>
    <row r="891" s="106" customFormat="1" x14ac:dyDescent="0.25"/>
    <row r="892" s="106" customFormat="1" x14ac:dyDescent="0.25"/>
    <row r="893" s="106" customFormat="1" x14ac:dyDescent="0.25"/>
    <row r="894" s="106" customFormat="1" x14ac:dyDescent="0.25"/>
    <row r="895" s="106" customFormat="1" x14ac:dyDescent="0.25"/>
    <row r="896" s="106" customFormat="1" x14ac:dyDescent="0.25"/>
    <row r="897" s="106" customFormat="1" x14ac:dyDescent="0.25"/>
    <row r="898" s="106" customFormat="1" x14ac:dyDescent="0.25"/>
    <row r="899" s="106" customFormat="1" x14ac:dyDescent="0.25"/>
    <row r="900" s="106" customFormat="1" x14ac:dyDescent="0.25"/>
    <row r="901" s="106" customFormat="1" x14ac:dyDescent="0.25"/>
    <row r="902" s="106" customFormat="1" x14ac:dyDescent="0.25"/>
    <row r="903" s="106" customFormat="1" x14ac:dyDescent="0.25"/>
    <row r="904" s="106" customFormat="1" x14ac:dyDescent="0.25"/>
    <row r="905" s="106" customFormat="1" x14ac:dyDescent="0.25"/>
    <row r="906" s="106" customFormat="1" x14ac:dyDescent="0.25"/>
    <row r="907" s="106" customFormat="1" x14ac:dyDescent="0.25"/>
    <row r="908" s="106" customFormat="1" x14ac:dyDescent="0.25"/>
    <row r="909" s="106" customFormat="1" x14ac:dyDescent="0.25"/>
    <row r="910" s="106" customFormat="1" x14ac:dyDescent="0.25"/>
    <row r="911" s="106" customFormat="1" x14ac:dyDescent="0.25"/>
    <row r="912" s="106" customFormat="1" x14ac:dyDescent="0.25"/>
    <row r="913" s="106" customFormat="1" x14ac:dyDescent="0.25"/>
    <row r="914" s="106" customFormat="1" x14ac:dyDescent="0.25"/>
    <row r="915" s="106" customFormat="1" x14ac:dyDescent="0.25"/>
    <row r="916" s="106" customFormat="1" x14ac:dyDescent="0.25"/>
    <row r="917" s="106" customFormat="1" x14ac:dyDescent="0.25"/>
    <row r="918" s="106" customFormat="1" x14ac:dyDescent="0.25"/>
    <row r="919" s="106" customFormat="1" x14ac:dyDescent="0.25"/>
    <row r="920" s="106" customFormat="1" x14ac:dyDescent="0.25"/>
    <row r="921" s="106" customFormat="1" x14ac:dyDescent="0.25"/>
    <row r="922" s="106" customFormat="1" x14ac:dyDescent="0.25"/>
    <row r="923" s="106" customFormat="1" x14ac:dyDescent="0.25"/>
    <row r="924" s="106" customFormat="1" x14ac:dyDescent="0.25"/>
    <row r="925" s="106" customFormat="1" x14ac:dyDescent="0.25"/>
    <row r="926" s="106" customFormat="1" x14ac:dyDescent="0.25"/>
    <row r="927" s="106" customFormat="1" x14ac:dyDescent="0.25"/>
    <row r="928" s="106" customFormat="1" x14ac:dyDescent="0.25"/>
    <row r="929" s="106" customFormat="1" x14ac:dyDescent="0.25"/>
    <row r="930" s="106" customFormat="1" x14ac:dyDescent="0.25"/>
    <row r="931" s="106" customFormat="1" x14ac:dyDescent="0.25"/>
    <row r="932" s="106" customFormat="1" x14ac:dyDescent="0.25"/>
    <row r="933" s="106" customFormat="1" x14ac:dyDescent="0.25"/>
    <row r="934" s="106" customFormat="1" x14ac:dyDescent="0.25"/>
    <row r="935" s="106" customFormat="1" x14ac:dyDescent="0.25"/>
    <row r="936" s="106" customFormat="1" x14ac:dyDescent="0.25"/>
    <row r="937" s="106" customFormat="1" x14ac:dyDescent="0.25"/>
    <row r="938" s="106" customFormat="1" x14ac:dyDescent="0.25"/>
    <row r="939" s="106" customFormat="1" x14ac:dyDescent="0.25"/>
    <row r="940" s="106" customFormat="1" x14ac:dyDescent="0.25"/>
    <row r="941" s="106" customFormat="1" x14ac:dyDescent="0.25"/>
    <row r="942" s="106" customFormat="1" x14ac:dyDescent="0.25"/>
    <row r="943" s="106" customFormat="1" x14ac:dyDescent="0.25"/>
    <row r="944" s="106" customFormat="1" x14ac:dyDescent="0.25"/>
    <row r="945" s="106" customFormat="1" x14ac:dyDescent="0.25"/>
    <row r="946" s="106" customFormat="1" x14ac:dyDescent="0.25"/>
    <row r="947" s="106" customFormat="1" x14ac:dyDescent="0.25"/>
    <row r="948" s="106" customFormat="1" x14ac:dyDescent="0.25"/>
    <row r="949" s="106" customFormat="1" x14ac:dyDescent="0.25"/>
    <row r="950" s="106" customFormat="1" x14ac:dyDescent="0.25"/>
    <row r="951" s="106" customFormat="1" x14ac:dyDescent="0.25"/>
    <row r="952" s="106" customFormat="1" x14ac:dyDescent="0.25"/>
    <row r="953" s="106" customFormat="1" x14ac:dyDescent="0.25"/>
    <row r="954" s="106" customFormat="1" x14ac:dyDescent="0.25"/>
    <row r="955" s="106" customFormat="1" x14ac:dyDescent="0.25"/>
    <row r="956" s="106" customFormat="1" x14ac:dyDescent="0.25"/>
    <row r="957" s="106" customFormat="1" x14ac:dyDescent="0.25"/>
    <row r="958" s="106" customFormat="1" x14ac:dyDescent="0.25"/>
    <row r="959" s="106" customFormat="1" x14ac:dyDescent="0.25"/>
    <row r="960" s="106" customFormat="1" x14ac:dyDescent="0.25"/>
    <row r="961" s="106" customFormat="1" x14ac:dyDescent="0.25"/>
    <row r="962" s="106" customFormat="1" x14ac:dyDescent="0.25"/>
    <row r="963" s="106" customFormat="1" x14ac:dyDescent="0.25"/>
    <row r="964" s="106" customFormat="1" x14ac:dyDescent="0.25"/>
    <row r="965" s="106" customFormat="1" x14ac:dyDescent="0.25"/>
    <row r="966" s="106" customFormat="1" x14ac:dyDescent="0.25"/>
    <row r="967" s="106" customFormat="1" x14ac:dyDescent="0.25"/>
    <row r="968" s="106" customFormat="1" x14ac:dyDescent="0.25"/>
    <row r="969" s="106" customFormat="1" x14ac:dyDescent="0.25"/>
    <row r="970" s="106" customFormat="1" x14ac:dyDescent="0.25"/>
    <row r="971" s="106" customFormat="1" x14ac:dyDescent="0.25"/>
    <row r="972" s="106" customFormat="1" x14ac:dyDescent="0.25"/>
    <row r="973" s="106" customFormat="1" x14ac:dyDescent="0.25"/>
    <row r="974" s="106" customFormat="1" x14ac:dyDescent="0.25"/>
    <row r="975" s="106" customFormat="1" x14ac:dyDescent="0.25"/>
    <row r="976" s="106" customFormat="1" x14ac:dyDescent="0.25"/>
    <row r="977" s="106" customFormat="1" x14ac:dyDescent="0.25"/>
    <row r="978" s="106" customFormat="1" x14ac:dyDescent="0.25"/>
    <row r="979" s="106" customFormat="1" x14ac:dyDescent="0.25"/>
    <row r="980" s="106" customFormat="1" x14ac:dyDescent="0.25"/>
    <row r="981" s="106" customFormat="1" x14ac:dyDescent="0.25"/>
    <row r="982" s="106" customFormat="1" x14ac:dyDescent="0.25"/>
    <row r="983" s="106" customFormat="1" x14ac:dyDescent="0.25"/>
    <row r="984" s="106" customFormat="1" x14ac:dyDescent="0.25"/>
    <row r="985" s="106" customFormat="1" x14ac:dyDescent="0.25"/>
    <row r="986" s="106" customFormat="1" x14ac:dyDescent="0.25"/>
    <row r="987" s="106" customFormat="1" x14ac:dyDescent="0.25"/>
    <row r="988" s="106" customFormat="1" x14ac:dyDescent="0.25"/>
    <row r="989" s="106" customFormat="1" x14ac:dyDescent="0.25"/>
    <row r="990" s="106" customFormat="1" x14ac:dyDescent="0.25"/>
    <row r="991" s="106" customFormat="1" x14ac:dyDescent="0.25"/>
    <row r="992" s="106" customFormat="1" x14ac:dyDescent="0.25"/>
    <row r="993" s="106" customFormat="1" x14ac:dyDescent="0.25"/>
    <row r="994" s="106" customFormat="1" x14ac:dyDescent="0.25"/>
    <row r="995" s="106" customFormat="1" x14ac:dyDescent="0.25"/>
    <row r="996" s="106" customFormat="1" x14ac:dyDescent="0.25"/>
    <row r="997" s="106" customFormat="1" x14ac:dyDescent="0.25"/>
    <row r="998" s="106" customFormat="1" x14ac:dyDescent="0.25"/>
    <row r="999" s="106" customFormat="1" x14ac:dyDescent="0.25"/>
    <row r="1000" s="106" customFormat="1" x14ac:dyDescent="0.25"/>
    <row r="1001" s="106" customFormat="1" x14ac:dyDescent="0.25"/>
    <row r="1002" s="106" customFormat="1" x14ac:dyDescent="0.25"/>
    <row r="1003" s="106" customFormat="1" x14ac:dyDescent="0.25"/>
    <row r="1004" s="106" customFormat="1" x14ac:dyDescent="0.25"/>
    <row r="1005" s="106" customFormat="1" x14ac:dyDescent="0.25"/>
    <row r="1006" s="106" customFormat="1" x14ac:dyDescent="0.25"/>
    <row r="1007" s="106" customFormat="1" x14ac:dyDescent="0.25"/>
    <row r="1008" s="106" customFormat="1" x14ac:dyDescent="0.25"/>
    <row r="1009" s="106" customFormat="1" x14ac:dyDescent="0.25"/>
    <row r="1010" s="106" customFormat="1" x14ac:dyDescent="0.25"/>
    <row r="1011" s="106" customFormat="1" x14ac:dyDescent="0.25"/>
    <row r="1012" s="106" customFormat="1" x14ac:dyDescent="0.25"/>
    <row r="1013" s="106" customFormat="1" x14ac:dyDescent="0.25"/>
    <row r="1014" s="106" customFormat="1" x14ac:dyDescent="0.25"/>
    <row r="1015" s="106" customFormat="1" x14ac:dyDescent="0.25"/>
    <row r="1016" s="106" customFormat="1" x14ac:dyDescent="0.25"/>
    <row r="1017" s="106" customFormat="1" x14ac:dyDescent="0.25"/>
    <row r="1018" s="106" customFormat="1" x14ac:dyDescent="0.25"/>
    <row r="1019" s="106" customFormat="1" x14ac:dyDescent="0.25"/>
    <row r="1020" s="106" customFormat="1" x14ac:dyDescent="0.25"/>
    <row r="1021" s="106" customFormat="1" x14ac:dyDescent="0.25"/>
    <row r="1022" s="106" customFormat="1" x14ac:dyDescent="0.25"/>
    <row r="1023" s="106" customFormat="1" x14ac:dyDescent="0.25"/>
    <row r="1024" s="106" customFormat="1" x14ac:dyDescent="0.25"/>
    <row r="1025" s="106" customFormat="1" x14ac:dyDescent="0.25"/>
    <row r="1026" s="106" customFormat="1" x14ac:dyDescent="0.25"/>
    <row r="1027" s="106" customFormat="1" x14ac:dyDescent="0.25"/>
    <row r="1028" s="106" customFormat="1" x14ac:dyDescent="0.25"/>
    <row r="1029" s="106" customFormat="1" x14ac:dyDescent="0.25"/>
    <row r="1030" s="106" customFormat="1" x14ac:dyDescent="0.25"/>
    <row r="1031" s="106" customFormat="1" x14ac:dyDescent="0.25"/>
    <row r="1032" s="106" customFormat="1" x14ac:dyDescent="0.25"/>
    <row r="1033" s="106" customFormat="1" x14ac:dyDescent="0.25"/>
    <row r="1034" s="106" customFormat="1" x14ac:dyDescent="0.25"/>
    <row r="1035" s="106" customFormat="1" x14ac:dyDescent="0.25"/>
    <row r="1036" s="106" customFormat="1" x14ac:dyDescent="0.25"/>
    <row r="1037" s="106" customFormat="1" x14ac:dyDescent="0.25"/>
    <row r="1038" s="106" customFormat="1" x14ac:dyDescent="0.25"/>
    <row r="1039" s="106" customFormat="1" x14ac:dyDescent="0.25"/>
    <row r="1040" s="106" customFormat="1" x14ac:dyDescent="0.25"/>
    <row r="1041" s="106" customFormat="1" x14ac:dyDescent="0.25"/>
    <row r="1042" s="106" customFormat="1" x14ac:dyDescent="0.25"/>
    <row r="1043" s="106" customFormat="1" x14ac:dyDescent="0.25"/>
    <row r="1044" s="106" customFormat="1" x14ac:dyDescent="0.25"/>
    <row r="1045" s="106" customFormat="1" x14ac:dyDescent="0.25"/>
    <row r="1046" s="106" customFormat="1" x14ac:dyDescent="0.25"/>
    <row r="1047" s="106" customFormat="1" x14ac:dyDescent="0.25"/>
    <row r="1048" s="106" customFormat="1" x14ac:dyDescent="0.25"/>
    <row r="1049" s="106" customFormat="1" x14ac:dyDescent="0.25"/>
    <row r="1050" s="106" customFormat="1" x14ac:dyDescent="0.25"/>
    <row r="1051" s="106" customFormat="1" x14ac:dyDescent="0.25"/>
    <row r="1052" s="106" customFormat="1" x14ac:dyDescent="0.25"/>
    <row r="1053" s="106" customFormat="1" x14ac:dyDescent="0.25"/>
    <row r="1054" s="106" customFormat="1" x14ac:dyDescent="0.25"/>
    <row r="1055" s="106" customFormat="1" x14ac:dyDescent="0.25"/>
    <row r="1056" s="106" customFormat="1" x14ac:dyDescent="0.25"/>
    <row r="1057" s="106" customFormat="1" x14ac:dyDescent="0.25"/>
    <row r="1058" s="106" customFormat="1" x14ac:dyDescent="0.25"/>
    <row r="1059" s="106" customFormat="1" x14ac:dyDescent="0.25"/>
    <row r="1060" s="106" customFormat="1" x14ac:dyDescent="0.25"/>
    <row r="1061" s="106" customFormat="1" x14ac:dyDescent="0.25"/>
    <row r="1062" s="106" customFormat="1" x14ac:dyDescent="0.25"/>
    <row r="1063" s="106" customFormat="1" x14ac:dyDescent="0.25"/>
    <row r="1064" s="106" customFormat="1" x14ac:dyDescent="0.25"/>
    <row r="1065" s="106" customFormat="1" x14ac:dyDescent="0.25"/>
    <row r="1066" s="106" customFormat="1" x14ac:dyDescent="0.25"/>
    <row r="1067" s="106" customFormat="1" x14ac:dyDescent="0.25"/>
    <row r="1068" s="106" customFormat="1" x14ac:dyDescent="0.25"/>
    <row r="1069" s="106" customFormat="1" x14ac:dyDescent="0.25"/>
    <row r="1070" s="106" customFormat="1" x14ac:dyDescent="0.25"/>
    <row r="1071" s="106" customFormat="1" x14ac:dyDescent="0.25"/>
    <row r="1072" s="106" customFormat="1" x14ac:dyDescent="0.25"/>
    <row r="1073" s="106" customFormat="1" x14ac:dyDescent="0.25"/>
    <row r="1074" s="106" customFormat="1" x14ac:dyDescent="0.25"/>
    <row r="1075" s="106" customFormat="1" x14ac:dyDescent="0.25"/>
    <row r="1076" s="106" customFormat="1" x14ac:dyDescent="0.25"/>
    <row r="1077" s="106" customFormat="1" x14ac:dyDescent="0.25"/>
    <row r="1078" s="106" customFormat="1" x14ac:dyDescent="0.25"/>
    <row r="1079" s="106" customFormat="1" x14ac:dyDescent="0.25"/>
    <row r="1080" s="106" customFormat="1" x14ac:dyDescent="0.25"/>
    <row r="1081" s="106" customFormat="1" x14ac:dyDescent="0.25"/>
    <row r="1082" s="106" customFormat="1" x14ac:dyDescent="0.25"/>
    <row r="1083" s="106" customFormat="1" x14ac:dyDescent="0.25"/>
    <row r="1084" s="106" customFormat="1" x14ac:dyDescent="0.25"/>
    <row r="1085" s="106" customFormat="1" x14ac:dyDescent="0.25"/>
    <row r="1086" s="106" customFormat="1" x14ac:dyDescent="0.25"/>
    <row r="1087" s="106" customFormat="1" x14ac:dyDescent="0.25"/>
    <row r="1088" s="106" customFormat="1" x14ac:dyDescent="0.25"/>
    <row r="1089" s="106" customFormat="1" x14ac:dyDescent="0.25"/>
    <row r="1090" s="106" customFormat="1" x14ac:dyDescent="0.25"/>
    <row r="1091" s="106" customFormat="1" x14ac:dyDescent="0.25"/>
    <row r="1092" s="106" customFormat="1" x14ac:dyDescent="0.25"/>
    <row r="1093" s="106" customFormat="1" x14ac:dyDescent="0.25"/>
    <row r="1094" s="106" customFormat="1" x14ac:dyDescent="0.25"/>
    <row r="1095" s="106" customFormat="1" x14ac:dyDescent="0.25"/>
    <row r="1096" s="106" customFormat="1" x14ac:dyDescent="0.25"/>
    <row r="1097" s="106" customFormat="1" x14ac:dyDescent="0.25"/>
    <row r="1098" s="106" customFormat="1" x14ac:dyDescent="0.25"/>
    <row r="1099" s="106" customFormat="1" x14ac:dyDescent="0.25"/>
    <row r="1100" s="106" customFormat="1" x14ac:dyDescent="0.25"/>
    <row r="1101" s="106" customFormat="1" x14ac:dyDescent="0.25"/>
    <row r="1102" s="106" customFormat="1" x14ac:dyDescent="0.25"/>
    <row r="1103" s="106" customFormat="1" x14ac:dyDescent="0.25"/>
    <row r="1104" s="106" customFormat="1" x14ac:dyDescent="0.25"/>
    <row r="1105" s="106" customFormat="1" x14ac:dyDescent="0.25"/>
    <row r="1106" s="106" customFormat="1" x14ac:dyDescent="0.25"/>
    <row r="1107" s="106" customFormat="1" x14ac:dyDescent="0.25"/>
    <row r="1108" s="106" customFormat="1" x14ac:dyDescent="0.25"/>
    <row r="1109" s="106" customFormat="1" x14ac:dyDescent="0.25"/>
    <row r="1110" s="106" customFormat="1" x14ac:dyDescent="0.25"/>
    <row r="1111" s="106" customFormat="1" x14ac:dyDescent="0.25"/>
    <row r="1112" s="106" customFormat="1" x14ac:dyDescent="0.25"/>
    <row r="1113" s="106" customFormat="1" x14ac:dyDescent="0.25"/>
    <row r="1114" s="106" customFormat="1" x14ac:dyDescent="0.25"/>
    <row r="1115" s="106" customFormat="1" x14ac:dyDescent="0.25"/>
    <row r="1116" s="106" customFormat="1" x14ac:dyDescent="0.25"/>
    <row r="1117" s="106" customFormat="1" x14ac:dyDescent="0.25"/>
    <row r="1118" s="106" customFormat="1" x14ac:dyDescent="0.25"/>
    <row r="1119" s="106" customFormat="1" x14ac:dyDescent="0.25"/>
    <row r="1120" s="106" customFormat="1" x14ac:dyDescent="0.25"/>
    <row r="1121" s="106" customFormat="1" x14ac:dyDescent="0.25"/>
    <row r="1122" s="106" customFormat="1" x14ac:dyDescent="0.25"/>
    <row r="1123" s="106" customFormat="1" x14ac:dyDescent="0.25"/>
    <row r="1124" s="106" customFormat="1" x14ac:dyDescent="0.25"/>
    <row r="1125" s="106" customFormat="1" x14ac:dyDescent="0.25"/>
    <row r="1126" s="106" customFormat="1" x14ac:dyDescent="0.25"/>
    <row r="1127" s="106" customFormat="1" x14ac:dyDescent="0.25"/>
    <row r="1128" s="106" customFormat="1" x14ac:dyDescent="0.25"/>
    <row r="1129" s="106" customFormat="1" x14ac:dyDescent="0.25"/>
    <row r="1130" s="106" customFormat="1" x14ac:dyDescent="0.25"/>
    <row r="1131" s="106" customFormat="1" x14ac:dyDescent="0.25"/>
    <row r="1132" s="106" customFormat="1" x14ac:dyDescent="0.25"/>
    <row r="1133" s="106" customFormat="1" x14ac:dyDescent="0.25"/>
    <row r="1134" s="106" customFormat="1" x14ac:dyDescent="0.25"/>
    <row r="1135" s="106" customFormat="1" x14ac:dyDescent="0.25"/>
    <row r="1136" s="106" customFormat="1" x14ac:dyDescent="0.25"/>
    <row r="1137" s="106" customFormat="1" x14ac:dyDescent="0.25"/>
    <row r="1138" s="106" customFormat="1" x14ac:dyDescent="0.25"/>
    <row r="1139" s="106" customFormat="1" x14ac:dyDescent="0.25"/>
    <row r="1140" s="106" customFormat="1" x14ac:dyDescent="0.25"/>
    <row r="1141" s="106" customFormat="1" x14ac:dyDescent="0.25"/>
    <row r="1142" s="106" customFormat="1" x14ac:dyDescent="0.25"/>
    <row r="1143" s="106" customFormat="1" x14ac:dyDescent="0.25"/>
    <row r="1144" s="106" customFormat="1" x14ac:dyDescent="0.25"/>
    <row r="1145" s="106" customFormat="1" x14ac:dyDescent="0.25"/>
    <row r="1146" s="106" customFormat="1" x14ac:dyDescent="0.25"/>
    <row r="1147" s="106" customFormat="1" x14ac:dyDescent="0.25"/>
    <row r="1148" s="106" customFormat="1" x14ac:dyDescent="0.25"/>
    <row r="1149" s="106" customFormat="1" x14ac:dyDescent="0.25"/>
    <row r="1150" s="106" customFormat="1" x14ac:dyDescent="0.25"/>
    <row r="1151" s="106" customFormat="1" x14ac:dyDescent="0.25"/>
    <row r="1152" s="106" customFormat="1" x14ac:dyDescent="0.25"/>
    <row r="1153" s="106" customFormat="1" x14ac:dyDescent="0.25"/>
    <row r="1154" s="106" customFormat="1" x14ac:dyDescent="0.25"/>
    <row r="1155" s="106" customFormat="1" x14ac:dyDescent="0.25"/>
    <row r="1156" s="106" customFormat="1" x14ac:dyDescent="0.25"/>
    <row r="1157" s="106" customFormat="1" x14ac:dyDescent="0.25"/>
    <row r="1158" s="106" customFormat="1" x14ac:dyDescent="0.25"/>
    <row r="1159" s="106" customFormat="1" x14ac:dyDescent="0.25"/>
    <row r="1160" s="106" customFormat="1" x14ac:dyDescent="0.25"/>
    <row r="1161" s="106" customFormat="1" x14ac:dyDescent="0.25"/>
    <row r="1162" s="106" customFormat="1" x14ac:dyDescent="0.25"/>
    <row r="1163" s="106" customFormat="1" x14ac:dyDescent="0.25"/>
    <row r="1164" s="106" customFormat="1" x14ac:dyDescent="0.25"/>
    <row r="1165" s="106" customFormat="1" x14ac:dyDescent="0.25"/>
    <row r="1166" s="106" customFormat="1" x14ac:dyDescent="0.25"/>
    <row r="1167" s="106" customFormat="1" x14ac:dyDescent="0.25"/>
    <row r="1168" s="106" customFormat="1" x14ac:dyDescent="0.25"/>
    <row r="1169" s="106" customFormat="1" x14ac:dyDescent="0.25"/>
    <row r="1170" s="106" customFormat="1" x14ac:dyDescent="0.25"/>
    <row r="1171" s="106" customFormat="1" x14ac:dyDescent="0.25"/>
    <row r="1172" s="106" customFormat="1" x14ac:dyDescent="0.25"/>
    <row r="1173" s="106" customFormat="1" x14ac:dyDescent="0.25"/>
    <row r="1174" s="106" customFormat="1" x14ac:dyDescent="0.25"/>
    <row r="1175" s="106" customFormat="1" x14ac:dyDescent="0.25"/>
    <row r="1176" s="106" customFormat="1" x14ac:dyDescent="0.25"/>
    <row r="1177" s="106" customFormat="1" x14ac:dyDescent="0.25"/>
    <row r="1178" s="106" customFormat="1" x14ac:dyDescent="0.25"/>
    <row r="1179" s="106" customFormat="1" x14ac:dyDescent="0.25"/>
    <row r="1180" s="106" customFormat="1" x14ac:dyDescent="0.25"/>
    <row r="1181" s="106" customFormat="1" x14ac:dyDescent="0.25"/>
    <row r="1182" s="106" customFormat="1" x14ac:dyDescent="0.25"/>
    <row r="1183" s="106" customFormat="1" x14ac:dyDescent="0.25"/>
    <row r="1184" s="106" customFormat="1" x14ac:dyDescent="0.25"/>
    <row r="1185" s="106" customFormat="1" x14ac:dyDescent="0.25"/>
    <row r="1186" s="106" customFormat="1" x14ac:dyDescent="0.25"/>
    <row r="1187" s="106" customFormat="1" x14ac:dyDescent="0.25"/>
    <row r="1188" s="106" customFormat="1" x14ac:dyDescent="0.25"/>
    <row r="1189" s="106" customFormat="1" x14ac:dyDescent="0.25"/>
    <row r="1190" s="106" customFormat="1" x14ac:dyDescent="0.25"/>
    <row r="1191" s="106" customFormat="1" x14ac:dyDescent="0.25"/>
    <row r="1192" s="106" customFormat="1" x14ac:dyDescent="0.25"/>
    <row r="1193" s="106" customFormat="1" x14ac:dyDescent="0.25"/>
    <row r="1194" s="106" customFormat="1" x14ac:dyDescent="0.25"/>
    <row r="1195" s="106" customFormat="1" x14ac:dyDescent="0.25"/>
    <row r="1196" s="106" customFormat="1" x14ac:dyDescent="0.25"/>
    <row r="1197" s="106" customFormat="1" x14ac:dyDescent="0.25"/>
    <row r="1198" s="106" customFormat="1" x14ac:dyDescent="0.25"/>
    <row r="1199" s="106" customFormat="1" x14ac:dyDescent="0.25"/>
    <row r="1200" s="106" customFormat="1" x14ac:dyDescent="0.25"/>
    <row r="1201" s="106" customFormat="1" x14ac:dyDescent="0.25"/>
    <row r="1202" s="106" customFormat="1" x14ac:dyDescent="0.25"/>
    <row r="1203" s="106" customFormat="1" x14ac:dyDescent="0.25"/>
    <row r="1204" s="106" customFormat="1" x14ac:dyDescent="0.25"/>
    <row r="1205" s="106" customFormat="1" x14ac:dyDescent="0.25"/>
    <row r="1206" s="106" customFormat="1" x14ac:dyDescent="0.25"/>
    <row r="1207" s="106" customFormat="1" x14ac:dyDescent="0.25"/>
    <row r="1208" s="106" customFormat="1" x14ac:dyDescent="0.25"/>
    <row r="1209" s="106" customFormat="1" x14ac:dyDescent="0.25"/>
    <row r="1210" s="106" customFormat="1" x14ac:dyDescent="0.25"/>
    <row r="1211" s="106" customFormat="1" x14ac:dyDescent="0.25"/>
    <row r="1212" s="106" customFormat="1" x14ac:dyDescent="0.25"/>
    <row r="1213" s="106" customFormat="1" x14ac:dyDescent="0.25"/>
    <row r="1214" s="106" customFormat="1" x14ac:dyDescent="0.25"/>
    <row r="1215" s="106" customFormat="1" x14ac:dyDescent="0.25"/>
    <row r="1216" s="106" customFormat="1" x14ac:dyDescent="0.25"/>
    <row r="1217" s="106" customFormat="1" x14ac:dyDescent="0.25"/>
    <row r="1218" s="106" customFormat="1" x14ac:dyDescent="0.25"/>
    <row r="1219" s="106" customFormat="1" x14ac:dyDescent="0.25"/>
    <row r="1220" s="106" customFormat="1" x14ac:dyDescent="0.25"/>
    <row r="1221" s="106" customFormat="1" x14ac:dyDescent="0.25"/>
    <row r="1222" s="106" customFormat="1" x14ac:dyDescent="0.25"/>
    <row r="1223" s="106" customFormat="1" x14ac:dyDescent="0.25"/>
    <row r="1224" s="106" customFormat="1" x14ac:dyDescent="0.25"/>
    <row r="1225" s="106" customFormat="1" x14ac:dyDescent="0.25"/>
    <row r="1226" s="106" customFormat="1" x14ac:dyDescent="0.25"/>
    <row r="1227" s="106" customFormat="1" x14ac:dyDescent="0.25"/>
    <row r="1228" s="106" customFormat="1" x14ac:dyDescent="0.25"/>
    <row r="1229" s="106" customFormat="1" x14ac:dyDescent="0.25"/>
    <row r="1230" s="106" customFormat="1" x14ac:dyDescent="0.25"/>
    <row r="1231" s="106" customFormat="1" x14ac:dyDescent="0.25"/>
    <row r="1232" s="106" customFormat="1" x14ac:dyDescent="0.25"/>
    <row r="1233" s="106" customFormat="1" x14ac:dyDescent="0.25"/>
    <row r="1234" s="106" customFormat="1" x14ac:dyDescent="0.25"/>
    <row r="1235" s="106" customFormat="1" x14ac:dyDescent="0.25"/>
    <row r="1236" s="106" customFormat="1" x14ac:dyDescent="0.25"/>
    <row r="1237" s="106" customFormat="1" x14ac:dyDescent="0.25"/>
    <row r="1238" s="106" customFormat="1" x14ac:dyDescent="0.25"/>
    <row r="1239" s="106" customFormat="1" x14ac:dyDescent="0.25"/>
    <row r="1240" s="106" customFormat="1" x14ac:dyDescent="0.25"/>
    <row r="1241" s="106" customFormat="1" x14ac:dyDescent="0.25"/>
    <row r="1242" s="106" customFormat="1" x14ac:dyDescent="0.25"/>
    <row r="1243" s="106" customFormat="1" x14ac:dyDescent="0.25"/>
    <row r="1244" s="106" customFormat="1" x14ac:dyDescent="0.25"/>
    <row r="1245" s="106" customFormat="1" x14ac:dyDescent="0.25"/>
    <row r="1246" s="106" customFormat="1" x14ac:dyDescent="0.25"/>
    <row r="1247" s="106" customFormat="1" x14ac:dyDescent="0.25"/>
    <row r="1248" s="106" customFormat="1" x14ac:dyDescent="0.25"/>
    <row r="1249" s="106" customFormat="1" x14ac:dyDescent="0.25"/>
    <row r="1250" s="106" customFormat="1" x14ac:dyDescent="0.25"/>
    <row r="1251" s="106" customFormat="1" x14ac:dyDescent="0.25"/>
    <row r="1252" s="106" customFormat="1" x14ac:dyDescent="0.25"/>
    <row r="1253" s="106" customFormat="1" x14ac:dyDescent="0.25"/>
    <row r="1254" s="106" customFormat="1" x14ac:dyDescent="0.25"/>
    <row r="1255" s="106" customFormat="1" x14ac:dyDescent="0.25"/>
    <row r="1256" s="106" customFormat="1" x14ac:dyDescent="0.25"/>
    <row r="1257" s="106" customFormat="1" x14ac:dyDescent="0.25"/>
    <row r="1258" s="106" customFormat="1" x14ac:dyDescent="0.25"/>
    <row r="1259" s="106" customFormat="1" x14ac:dyDescent="0.25"/>
    <row r="1260" s="106" customFormat="1" x14ac:dyDescent="0.25"/>
    <row r="1261" s="106" customFormat="1" x14ac:dyDescent="0.25"/>
    <row r="1262" s="106" customFormat="1" x14ac:dyDescent="0.25"/>
    <row r="1263" s="106" customFormat="1" x14ac:dyDescent="0.25"/>
    <row r="1264" s="106" customFormat="1" x14ac:dyDescent="0.25"/>
    <row r="1265" s="106" customFormat="1" x14ac:dyDescent="0.25"/>
    <row r="1266" s="106" customFormat="1" x14ac:dyDescent="0.25"/>
    <row r="1267" s="106" customFormat="1" x14ac:dyDescent="0.25"/>
    <row r="1268" s="106" customFormat="1" x14ac:dyDescent="0.25"/>
    <row r="1269" s="106" customFormat="1" x14ac:dyDescent="0.25"/>
    <row r="1270" s="106" customFormat="1" x14ac:dyDescent="0.25"/>
    <row r="1271" s="106" customFormat="1" x14ac:dyDescent="0.25"/>
    <row r="1272" s="106" customFormat="1" x14ac:dyDescent="0.25"/>
    <row r="1273" s="106" customFormat="1" x14ac:dyDescent="0.25"/>
    <row r="1274" s="106" customFormat="1" x14ac:dyDescent="0.25"/>
    <row r="1275" s="106" customFormat="1" x14ac:dyDescent="0.25"/>
    <row r="1276" s="106" customFormat="1" x14ac:dyDescent="0.25"/>
    <row r="1277" s="106" customFormat="1" x14ac:dyDescent="0.25"/>
    <row r="1278" s="106" customFormat="1" x14ac:dyDescent="0.25"/>
    <row r="1279" s="106" customFormat="1" x14ac:dyDescent="0.25"/>
    <row r="1280" s="106" customFormat="1" x14ac:dyDescent="0.25"/>
    <row r="1281" s="106" customFormat="1" x14ac:dyDescent="0.25"/>
    <row r="1282" s="106" customFormat="1" x14ac:dyDescent="0.25"/>
    <row r="1283" s="106" customFormat="1" x14ac:dyDescent="0.25"/>
    <row r="1284" s="106" customFormat="1" x14ac:dyDescent="0.25"/>
    <row r="1285" s="106" customFormat="1" x14ac:dyDescent="0.25"/>
    <row r="1286" s="106" customFormat="1" x14ac:dyDescent="0.25"/>
    <row r="1287" s="106" customFormat="1" x14ac:dyDescent="0.25"/>
    <row r="1288" s="106" customFormat="1" x14ac:dyDescent="0.25"/>
    <row r="1289" s="106" customFormat="1" x14ac:dyDescent="0.25"/>
    <row r="1290" s="106" customFormat="1" x14ac:dyDescent="0.25"/>
    <row r="1291" s="106" customFormat="1" x14ac:dyDescent="0.25"/>
    <row r="1292" s="106" customFormat="1" x14ac:dyDescent="0.25"/>
    <row r="1293" s="106" customFormat="1" x14ac:dyDescent="0.25"/>
    <row r="1294" s="106" customFormat="1" x14ac:dyDescent="0.25"/>
    <row r="1295" s="106" customFormat="1" x14ac:dyDescent="0.25"/>
    <row r="1296" s="106" customFormat="1" x14ac:dyDescent="0.25"/>
    <row r="1297" s="106" customFormat="1" x14ac:dyDescent="0.25"/>
    <row r="1298" s="106" customFormat="1" x14ac:dyDescent="0.25"/>
    <row r="1299" s="106" customFormat="1" x14ac:dyDescent="0.25"/>
    <row r="1300" s="106" customFormat="1" x14ac:dyDescent="0.25"/>
    <row r="1301" s="106" customFormat="1" x14ac:dyDescent="0.25"/>
    <row r="1302" s="106" customFormat="1" x14ac:dyDescent="0.25"/>
    <row r="1303" s="106" customFormat="1" x14ac:dyDescent="0.25"/>
    <row r="1304" s="106" customFormat="1" x14ac:dyDescent="0.25"/>
    <row r="1305" s="106" customFormat="1" x14ac:dyDescent="0.25"/>
    <row r="1306" s="106" customFormat="1" x14ac:dyDescent="0.25"/>
    <row r="1307" s="106" customFormat="1" x14ac:dyDescent="0.25"/>
    <row r="1308" s="106" customFormat="1" x14ac:dyDescent="0.25"/>
    <row r="1309" s="106" customFormat="1" x14ac:dyDescent="0.25"/>
    <row r="1310" s="106" customFormat="1" x14ac:dyDescent="0.25"/>
    <row r="1311" s="106" customFormat="1" x14ac:dyDescent="0.25"/>
    <row r="1312" s="106" customFormat="1" x14ac:dyDescent="0.25"/>
    <row r="1313" s="106" customFormat="1" x14ac:dyDescent="0.25"/>
    <row r="1314" s="106" customFormat="1" x14ac:dyDescent="0.25"/>
    <row r="1315" s="106" customFormat="1" x14ac:dyDescent="0.25"/>
    <row r="1316" s="106" customFormat="1" x14ac:dyDescent="0.25"/>
    <row r="1317" s="106" customFormat="1" x14ac:dyDescent="0.25"/>
    <row r="1318" s="106" customFormat="1" x14ac:dyDescent="0.25"/>
    <row r="1319" s="106" customFormat="1" x14ac:dyDescent="0.25"/>
    <row r="1320" s="106" customFormat="1" x14ac:dyDescent="0.25"/>
    <row r="1321" s="106" customFormat="1" x14ac:dyDescent="0.25"/>
    <row r="1322" s="106" customFormat="1" x14ac:dyDescent="0.25"/>
    <row r="1323" s="106" customFormat="1" x14ac:dyDescent="0.25"/>
    <row r="1324" s="106" customFormat="1" x14ac:dyDescent="0.25"/>
    <row r="1325" s="106" customFormat="1" x14ac:dyDescent="0.25"/>
    <row r="1326" s="106" customFormat="1" x14ac:dyDescent="0.25"/>
    <row r="1327" s="106" customFormat="1" x14ac:dyDescent="0.25"/>
    <row r="1328" s="106" customFormat="1" x14ac:dyDescent="0.25"/>
    <row r="1329" s="106" customFormat="1" x14ac:dyDescent="0.25"/>
    <row r="1330" s="106" customFormat="1" x14ac:dyDescent="0.25"/>
    <row r="1331" s="106" customFormat="1" x14ac:dyDescent="0.25"/>
    <row r="1332" s="106" customFormat="1" x14ac:dyDescent="0.25"/>
    <row r="1333" s="106" customFormat="1" x14ac:dyDescent="0.25"/>
    <row r="1334" s="106" customFormat="1" x14ac:dyDescent="0.25"/>
    <row r="1335" s="106" customFormat="1" x14ac:dyDescent="0.25"/>
    <row r="1336" s="106" customFormat="1" x14ac:dyDescent="0.25"/>
    <row r="1337" s="106" customFormat="1" x14ac:dyDescent="0.25"/>
    <row r="1338" s="106" customFormat="1" x14ac:dyDescent="0.25"/>
    <row r="1339" s="106" customFormat="1" x14ac:dyDescent="0.25"/>
    <row r="1340" s="106" customFormat="1" x14ac:dyDescent="0.25"/>
    <row r="1341" s="106" customFormat="1" x14ac:dyDescent="0.25"/>
    <row r="1342" s="106" customFormat="1" x14ac:dyDescent="0.25"/>
    <row r="1343" s="106" customFormat="1" x14ac:dyDescent="0.25"/>
    <row r="1344" s="106" customFormat="1" x14ac:dyDescent="0.25"/>
    <row r="1345" s="106" customFormat="1" x14ac:dyDescent="0.25"/>
    <row r="1346" s="106" customFormat="1" x14ac:dyDescent="0.25"/>
    <row r="1347" s="106" customFormat="1" x14ac:dyDescent="0.25"/>
    <row r="1348" s="106" customFormat="1" x14ac:dyDescent="0.25"/>
    <row r="1349" s="106" customFormat="1" x14ac:dyDescent="0.25"/>
    <row r="1350" s="106" customFormat="1" x14ac:dyDescent="0.25"/>
    <row r="1351" s="106" customFormat="1" x14ac:dyDescent="0.25"/>
    <row r="1352" s="106" customFormat="1" x14ac:dyDescent="0.25"/>
    <row r="1353" s="106" customFormat="1" x14ac:dyDescent="0.25"/>
    <row r="1354" s="106" customFormat="1" x14ac:dyDescent="0.25"/>
    <row r="1355" s="106" customFormat="1" x14ac:dyDescent="0.25"/>
    <row r="1356" s="106" customFormat="1" x14ac:dyDescent="0.25"/>
    <row r="1357" s="106" customFormat="1" x14ac:dyDescent="0.25"/>
    <row r="1358" s="106" customFormat="1" x14ac:dyDescent="0.25"/>
    <row r="1359" s="106" customFormat="1" x14ac:dyDescent="0.25"/>
    <row r="1360" s="106" customFormat="1" x14ac:dyDescent="0.25"/>
    <row r="1361" s="106" customFormat="1" x14ac:dyDescent="0.25"/>
    <row r="1362" s="106" customFormat="1" x14ac:dyDescent="0.25"/>
    <row r="1363" s="106" customFormat="1" x14ac:dyDescent="0.25"/>
    <row r="1364" s="106" customFormat="1" x14ac:dyDescent="0.25"/>
    <row r="1365" s="106" customFormat="1" x14ac:dyDescent="0.25"/>
    <row r="1366" s="106" customFormat="1" x14ac:dyDescent="0.25"/>
    <row r="1367" s="106" customFormat="1" x14ac:dyDescent="0.25"/>
    <row r="1368" s="106" customFormat="1" x14ac:dyDescent="0.25"/>
    <row r="1369" s="106" customFormat="1" x14ac:dyDescent="0.25"/>
    <row r="1370" s="106" customFormat="1" x14ac:dyDescent="0.25"/>
    <row r="1371" s="106" customFormat="1" x14ac:dyDescent="0.25"/>
    <row r="1372" s="106" customFormat="1" x14ac:dyDescent="0.25"/>
    <row r="1373" s="106" customFormat="1" x14ac:dyDescent="0.25"/>
    <row r="1374" s="106" customFormat="1" x14ac:dyDescent="0.25"/>
    <row r="1375" s="106" customFormat="1" x14ac:dyDescent="0.25"/>
    <row r="1376" s="106" customFormat="1" x14ac:dyDescent="0.25"/>
    <row r="1377" s="106" customFormat="1" x14ac:dyDescent="0.25"/>
    <row r="1378" s="106" customFormat="1" x14ac:dyDescent="0.25"/>
    <row r="1379" s="106" customFormat="1" x14ac:dyDescent="0.25"/>
    <row r="1380" s="106" customFormat="1" x14ac:dyDescent="0.25"/>
    <row r="1381" s="106" customFormat="1" x14ac:dyDescent="0.25"/>
    <row r="1382" s="106" customFormat="1" x14ac:dyDescent="0.25"/>
    <row r="1383" s="106" customFormat="1" x14ac:dyDescent="0.25"/>
    <row r="1384" s="106" customFormat="1" x14ac:dyDescent="0.25"/>
    <row r="1385" s="106" customFormat="1" x14ac:dyDescent="0.25"/>
    <row r="1386" s="106" customFormat="1" x14ac:dyDescent="0.25"/>
    <row r="1387" s="106" customFormat="1" x14ac:dyDescent="0.25"/>
    <row r="1388" s="106" customFormat="1" x14ac:dyDescent="0.25"/>
    <row r="1389" s="106" customFormat="1" x14ac:dyDescent="0.25"/>
    <row r="1390" s="106" customFormat="1" x14ac:dyDescent="0.25"/>
    <row r="1391" s="106" customFormat="1" x14ac:dyDescent="0.25"/>
    <row r="1392" s="106" customFormat="1" x14ac:dyDescent="0.25"/>
    <row r="1393" s="106" customFormat="1" x14ac:dyDescent="0.25"/>
    <row r="1394" s="106" customFormat="1" x14ac:dyDescent="0.25"/>
    <row r="1395" s="106" customFormat="1" x14ac:dyDescent="0.25"/>
    <row r="1396" s="106" customFormat="1" x14ac:dyDescent="0.25"/>
    <row r="1397" s="106" customFormat="1" x14ac:dyDescent="0.25"/>
    <row r="1398" s="106" customFormat="1" x14ac:dyDescent="0.25"/>
    <row r="1399" s="106" customFormat="1" x14ac:dyDescent="0.25"/>
    <row r="1400" s="106" customFormat="1" x14ac:dyDescent="0.25"/>
    <row r="1401" s="106" customFormat="1" x14ac:dyDescent="0.25"/>
    <row r="1402" s="106" customFormat="1" x14ac:dyDescent="0.25"/>
    <row r="1403" s="106" customFormat="1" x14ac:dyDescent="0.25"/>
    <row r="1404" s="106" customFormat="1" x14ac:dyDescent="0.25"/>
    <row r="1405" s="106" customFormat="1" x14ac:dyDescent="0.25"/>
    <row r="1406" s="106" customFormat="1" x14ac:dyDescent="0.25"/>
    <row r="1407" s="106" customFormat="1" x14ac:dyDescent="0.25"/>
    <row r="1408" s="106" customFormat="1" x14ac:dyDescent="0.25"/>
    <row r="1409" s="106" customFormat="1" x14ac:dyDescent="0.25"/>
    <row r="1410" s="106" customFormat="1" x14ac:dyDescent="0.25"/>
    <row r="1411" s="106" customFormat="1" x14ac:dyDescent="0.25"/>
    <row r="1412" s="106" customFormat="1" x14ac:dyDescent="0.25"/>
    <row r="1413" s="106" customFormat="1" x14ac:dyDescent="0.25"/>
    <row r="1414" s="106" customFormat="1" x14ac:dyDescent="0.25"/>
    <row r="1415" s="106" customFormat="1" x14ac:dyDescent="0.25"/>
    <row r="1416" s="106" customFormat="1" x14ac:dyDescent="0.25"/>
    <row r="1417" s="106" customFormat="1" x14ac:dyDescent="0.25"/>
    <row r="1418" s="106" customFormat="1" x14ac:dyDescent="0.25"/>
    <row r="1419" s="106" customFormat="1" x14ac:dyDescent="0.25"/>
    <row r="1420" s="106" customFormat="1" x14ac:dyDescent="0.25"/>
    <row r="1421" s="106" customFormat="1" x14ac:dyDescent="0.25"/>
    <row r="1422" s="106" customFormat="1" x14ac:dyDescent="0.25"/>
    <row r="1423" s="106" customFormat="1" x14ac:dyDescent="0.25"/>
    <row r="1424" s="106" customFormat="1" x14ac:dyDescent="0.25"/>
    <row r="1425" s="106" customFormat="1" x14ac:dyDescent="0.25"/>
    <row r="1426" s="106" customFormat="1" x14ac:dyDescent="0.25"/>
    <row r="1427" s="106" customFormat="1" x14ac:dyDescent="0.25"/>
    <row r="1428" s="106" customFormat="1" x14ac:dyDescent="0.25"/>
    <row r="1429" s="106" customFormat="1" x14ac:dyDescent="0.25"/>
    <row r="1430" s="106" customFormat="1" x14ac:dyDescent="0.25"/>
    <row r="1431" s="106" customFormat="1" x14ac:dyDescent="0.25"/>
    <row r="1432" s="106" customFormat="1" x14ac:dyDescent="0.25"/>
    <row r="1433" s="106" customFormat="1" x14ac:dyDescent="0.25"/>
    <row r="1434" s="106" customFormat="1" x14ac:dyDescent="0.25"/>
    <row r="1435" s="106" customFormat="1" x14ac:dyDescent="0.25"/>
    <row r="1436" s="106" customFormat="1" x14ac:dyDescent="0.25"/>
    <row r="1437" s="106" customFormat="1" x14ac:dyDescent="0.25"/>
    <row r="1438" s="106" customFormat="1" x14ac:dyDescent="0.25"/>
    <row r="1439" s="106" customFormat="1" x14ac:dyDescent="0.25"/>
    <row r="1440" s="106" customFormat="1" x14ac:dyDescent="0.25"/>
    <row r="1441" s="106" customFormat="1" x14ac:dyDescent="0.25"/>
    <row r="1442" s="106" customFormat="1" x14ac:dyDescent="0.25"/>
    <row r="1443" s="106" customFormat="1" x14ac:dyDescent="0.25"/>
    <row r="1444" s="106" customFormat="1" x14ac:dyDescent="0.25"/>
    <row r="1445" s="106" customFormat="1" x14ac:dyDescent="0.25"/>
    <row r="1446" s="106" customFormat="1" x14ac:dyDescent="0.25"/>
    <row r="1447" s="106" customFormat="1" x14ac:dyDescent="0.25"/>
    <row r="1448" s="106" customFormat="1" x14ac:dyDescent="0.25"/>
    <row r="1449" s="106" customFormat="1" x14ac:dyDescent="0.25"/>
    <row r="1450" s="106" customFormat="1" x14ac:dyDescent="0.25"/>
    <row r="1451" s="106" customFormat="1" x14ac:dyDescent="0.25"/>
    <row r="1452" s="106" customFormat="1" x14ac:dyDescent="0.25"/>
    <row r="1453" s="106" customFormat="1" x14ac:dyDescent="0.25"/>
    <row r="1454" s="106" customFormat="1" x14ac:dyDescent="0.25"/>
    <row r="1455" s="106" customFormat="1" x14ac:dyDescent="0.25"/>
    <row r="1456" s="106" customFormat="1" x14ac:dyDescent="0.25"/>
    <row r="1457" s="106" customFormat="1" x14ac:dyDescent="0.25"/>
    <row r="1458" s="106" customFormat="1" x14ac:dyDescent="0.25"/>
    <row r="1459" s="106" customFormat="1" x14ac:dyDescent="0.25"/>
    <row r="1460" s="106" customFormat="1" x14ac:dyDescent="0.25"/>
    <row r="1461" s="106" customFormat="1" x14ac:dyDescent="0.25"/>
    <row r="1462" s="106" customFormat="1" x14ac:dyDescent="0.25"/>
    <row r="1463" s="106" customFormat="1" x14ac:dyDescent="0.25"/>
    <row r="1464" s="106" customFormat="1" x14ac:dyDescent="0.25"/>
    <row r="1465" s="106" customFormat="1" x14ac:dyDescent="0.25"/>
    <row r="1466" s="106" customFormat="1" x14ac:dyDescent="0.25"/>
    <row r="1467" s="106" customFormat="1" x14ac:dyDescent="0.25"/>
    <row r="1468" s="106" customFormat="1" x14ac:dyDescent="0.25"/>
    <row r="1469" s="106" customFormat="1" x14ac:dyDescent="0.25"/>
    <row r="1470" s="106" customFormat="1" x14ac:dyDescent="0.25"/>
    <row r="1471" s="106" customFormat="1" x14ac:dyDescent="0.25"/>
    <row r="1472" s="106" customFormat="1" x14ac:dyDescent="0.25"/>
    <row r="1473" s="106" customFormat="1" x14ac:dyDescent="0.25"/>
    <row r="1474" s="106" customFormat="1" x14ac:dyDescent="0.25"/>
    <row r="1475" s="106" customFormat="1" x14ac:dyDescent="0.25"/>
    <row r="1476" s="106" customFormat="1" x14ac:dyDescent="0.25"/>
    <row r="1477" s="106" customFormat="1" x14ac:dyDescent="0.25"/>
    <row r="1478" s="106" customFormat="1" x14ac:dyDescent="0.25"/>
    <row r="1479" s="106" customFormat="1" x14ac:dyDescent="0.25"/>
    <row r="1480" s="106" customFormat="1" x14ac:dyDescent="0.25"/>
    <row r="1481" s="106" customFormat="1" x14ac:dyDescent="0.25"/>
    <row r="1482" s="106" customFormat="1" x14ac:dyDescent="0.25"/>
    <row r="1483" s="106" customFormat="1" x14ac:dyDescent="0.25"/>
    <row r="1484" s="106" customFormat="1" x14ac:dyDescent="0.25"/>
    <row r="1485" s="106" customFormat="1" x14ac:dyDescent="0.25"/>
    <row r="1486" s="106" customFormat="1" x14ac:dyDescent="0.25"/>
    <row r="1487" s="106" customFormat="1" x14ac:dyDescent="0.25"/>
    <row r="1488" s="106" customFormat="1" x14ac:dyDescent="0.25"/>
    <row r="1489" s="106" customFormat="1" x14ac:dyDescent="0.25"/>
    <row r="1490" s="106" customFormat="1" x14ac:dyDescent="0.25"/>
    <row r="1491" s="106" customFormat="1" x14ac:dyDescent="0.25"/>
    <row r="1492" s="106" customFormat="1" x14ac:dyDescent="0.25"/>
    <row r="1493" s="106" customFormat="1" x14ac:dyDescent="0.25"/>
    <row r="1494" s="106" customFormat="1" x14ac:dyDescent="0.25"/>
    <row r="1495" s="106" customFormat="1" x14ac:dyDescent="0.25"/>
    <row r="1496" s="106" customFormat="1" x14ac:dyDescent="0.25"/>
    <row r="1497" s="106" customFormat="1" x14ac:dyDescent="0.25"/>
    <row r="1498" s="106" customFormat="1" x14ac:dyDescent="0.25"/>
    <row r="1499" s="106" customFormat="1" x14ac:dyDescent="0.25"/>
    <row r="1500" s="106" customFormat="1" x14ac:dyDescent="0.25"/>
    <row r="1501" s="106" customFormat="1" x14ac:dyDescent="0.25"/>
    <row r="1502" s="106" customFormat="1" x14ac:dyDescent="0.25"/>
    <row r="1503" s="106" customFormat="1" x14ac:dyDescent="0.25"/>
    <row r="1504" s="106" customFormat="1" x14ac:dyDescent="0.25"/>
    <row r="1505" s="106" customFormat="1" x14ac:dyDescent="0.25"/>
    <row r="1506" s="106" customFormat="1" x14ac:dyDescent="0.25"/>
    <row r="1507" s="106" customFormat="1" x14ac:dyDescent="0.25"/>
    <row r="1508" s="106" customFormat="1" x14ac:dyDescent="0.25"/>
    <row r="1509" s="106" customFormat="1" x14ac:dyDescent="0.25"/>
    <row r="1510" s="106" customFormat="1" x14ac:dyDescent="0.25"/>
    <row r="1511" s="106" customFormat="1" x14ac:dyDescent="0.25"/>
    <row r="1512" s="106" customFormat="1" x14ac:dyDescent="0.25"/>
    <row r="1513" s="106" customFormat="1" x14ac:dyDescent="0.25"/>
    <row r="1514" s="106" customFormat="1" x14ac:dyDescent="0.25"/>
    <row r="1515" s="106" customFormat="1" x14ac:dyDescent="0.25"/>
    <row r="1516" s="106" customFormat="1" x14ac:dyDescent="0.25"/>
    <row r="1517" s="106" customFormat="1" x14ac:dyDescent="0.25"/>
    <row r="1518" s="106" customFormat="1" x14ac:dyDescent="0.25"/>
    <row r="1519" s="106" customFormat="1" x14ac:dyDescent="0.25"/>
    <row r="1520" s="106" customFormat="1" x14ac:dyDescent="0.25"/>
    <row r="1521" s="106" customFormat="1" x14ac:dyDescent="0.25"/>
    <row r="1522" s="106" customFormat="1" x14ac:dyDescent="0.25"/>
    <row r="1523" s="106" customFormat="1" x14ac:dyDescent="0.25"/>
    <row r="1524" s="106" customFormat="1" x14ac:dyDescent="0.25"/>
    <row r="1525" s="106" customFormat="1" x14ac:dyDescent="0.25"/>
    <row r="1526" s="106" customFormat="1" x14ac:dyDescent="0.25"/>
    <row r="1527" s="106" customFormat="1" x14ac:dyDescent="0.25"/>
    <row r="1528" s="106" customFormat="1" x14ac:dyDescent="0.25"/>
    <row r="1529" s="106" customFormat="1" x14ac:dyDescent="0.25"/>
    <row r="1530" s="106" customFormat="1" x14ac:dyDescent="0.25"/>
    <row r="1531" s="106" customFormat="1" x14ac:dyDescent="0.25"/>
    <row r="1532" s="106" customFormat="1" x14ac:dyDescent="0.25"/>
    <row r="1533" s="106" customFormat="1" x14ac:dyDescent="0.25"/>
    <row r="1534" s="106" customFormat="1" x14ac:dyDescent="0.25"/>
    <row r="1535" s="106" customFormat="1" x14ac:dyDescent="0.25"/>
    <row r="1536" s="106" customFormat="1" x14ac:dyDescent="0.25"/>
    <row r="1537" s="106" customFormat="1" x14ac:dyDescent="0.25"/>
    <row r="1538" s="106" customFormat="1" x14ac:dyDescent="0.25"/>
    <row r="1539" s="106" customFormat="1" x14ac:dyDescent="0.25"/>
    <row r="1540" s="106" customFormat="1" x14ac:dyDescent="0.25"/>
    <row r="1541" s="106" customFormat="1" x14ac:dyDescent="0.25"/>
    <row r="1542" s="106" customFormat="1" x14ac:dyDescent="0.25"/>
    <row r="1543" s="106" customFormat="1" x14ac:dyDescent="0.25"/>
    <row r="1544" s="106" customFormat="1" x14ac:dyDescent="0.25"/>
    <row r="1545" s="106" customFormat="1" x14ac:dyDescent="0.25"/>
    <row r="1546" s="106" customFormat="1" x14ac:dyDescent="0.25"/>
    <row r="1547" s="106" customFormat="1" x14ac:dyDescent="0.25"/>
    <row r="1548" s="106" customFormat="1" x14ac:dyDescent="0.25"/>
    <row r="1549" s="106" customFormat="1" x14ac:dyDescent="0.25"/>
    <row r="1550" s="106" customFormat="1" x14ac:dyDescent="0.25"/>
    <row r="1551" s="106" customFormat="1" x14ac:dyDescent="0.25"/>
    <row r="1552" s="106" customFormat="1" x14ac:dyDescent="0.25"/>
    <row r="1553" s="106" customFormat="1" x14ac:dyDescent="0.25"/>
    <row r="1554" s="106" customFormat="1" x14ac:dyDescent="0.25"/>
    <row r="1555" s="106" customFormat="1" x14ac:dyDescent="0.25"/>
    <row r="1556" s="106" customFormat="1" x14ac:dyDescent="0.25"/>
    <row r="1557" s="106" customFormat="1" x14ac:dyDescent="0.25"/>
    <row r="1558" s="106" customFormat="1" x14ac:dyDescent="0.25"/>
    <row r="1559" s="106" customFormat="1" x14ac:dyDescent="0.25"/>
    <row r="1560" s="106" customFormat="1" x14ac:dyDescent="0.25"/>
    <row r="1561" s="106" customFormat="1" x14ac:dyDescent="0.25"/>
    <row r="1562" s="106" customFormat="1" x14ac:dyDescent="0.25"/>
    <row r="1563" s="106" customFormat="1" x14ac:dyDescent="0.25"/>
    <row r="1564" s="106" customFormat="1" x14ac:dyDescent="0.25"/>
    <row r="1565" s="106" customFormat="1" x14ac:dyDescent="0.25"/>
    <row r="1566" s="106" customFormat="1" x14ac:dyDescent="0.25"/>
    <row r="1567" s="106" customFormat="1" x14ac:dyDescent="0.25"/>
    <row r="1568" s="106" customFormat="1" x14ac:dyDescent="0.25"/>
    <row r="1569" s="106" customFormat="1" x14ac:dyDescent="0.25"/>
    <row r="1570" s="106" customFormat="1" x14ac:dyDescent="0.25"/>
    <row r="1571" s="106" customFormat="1" x14ac:dyDescent="0.25"/>
    <row r="1572" s="106" customFormat="1" x14ac:dyDescent="0.25"/>
    <row r="1573" s="106" customFormat="1" x14ac:dyDescent="0.25"/>
    <row r="1574" s="106" customFormat="1" x14ac:dyDescent="0.25"/>
    <row r="1575" s="106" customFormat="1" x14ac:dyDescent="0.25"/>
    <row r="1576" s="106" customFormat="1" x14ac:dyDescent="0.25"/>
    <row r="1577" s="106" customFormat="1" x14ac:dyDescent="0.25"/>
    <row r="1578" s="106" customFormat="1" x14ac:dyDescent="0.25"/>
    <row r="1579" s="106" customFormat="1" x14ac:dyDescent="0.25"/>
    <row r="1580" s="106" customFormat="1" x14ac:dyDescent="0.25"/>
    <row r="1581" s="106" customFormat="1" x14ac:dyDescent="0.25"/>
    <row r="1582" s="106" customFormat="1" x14ac:dyDescent="0.25"/>
    <row r="1583" s="106" customFormat="1" x14ac:dyDescent="0.25"/>
    <row r="1584" s="106" customFormat="1" x14ac:dyDescent="0.25"/>
    <row r="1585" s="106" customFormat="1" x14ac:dyDescent="0.25"/>
    <row r="1586" s="106" customFormat="1" x14ac:dyDescent="0.25"/>
    <row r="1587" s="106" customFormat="1" x14ac:dyDescent="0.25"/>
    <row r="1588" s="106" customFormat="1" x14ac:dyDescent="0.25"/>
    <row r="1589" s="106" customFormat="1" x14ac:dyDescent="0.25"/>
    <row r="1590" s="106" customFormat="1" x14ac:dyDescent="0.25"/>
    <row r="1591" s="106" customFormat="1" x14ac:dyDescent="0.25"/>
    <row r="1592" s="106" customFormat="1" x14ac:dyDescent="0.25"/>
    <row r="1593" s="106" customFormat="1" x14ac:dyDescent="0.25"/>
    <row r="1594" s="106" customFormat="1" x14ac:dyDescent="0.25"/>
    <row r="1595" s="106" customFormat="1" x14ac:dyDescent="0.25"/>
    <row r="1596" s="106" customFormat="1" x14ac:dyDescent="0.25"/>
    <row r="1597" s="106" customFormat="1" x14ac:dyDescent="0.25"/>
    <row r="1598" s="106" customFormat="1" x14ac:dyDescent="0.25"/>
    <row r="1599" s="106" customFormat="1" x14ac:dyDescent="0.25"/>
    <row r="1600" s="106" customFormat="1" x14ac:dyDescent="0.25"/>
    <row r="1601" s="106" customFormat="1" x14ac:dyDescent="0.25"/>
    <row r="1602" s="106" customFormat="1" x14ac:dyDescent="0.25"/>
    <row r="1603" s="106" customFormat="1" x14ac:dyDescent="0.25"/>
    <row r="1604" s="106" customFormat="1" x14ac:dyDescent="0.25"/>
    <row r="1605" s="106" customFormat="1" x14ac:dyDescent="0.25"/>
    <row r="1606" s="106" customFormat="1" x14ac:dyDescent="0.25"/>
    <row r="1607" s="106" customFormat="1" x14ac:dyDescent="0.25"/>
    <row r="1608" s="106" customFormat="1" x14ac:dyDescent="0.25"/>
    <row r="1609" s="106" customFormat="1" x14ac:dyDescent="0.25"/>
    <row r="1610" s="106" customFormat="1" x14ac:dyDescent="0.25"/>
    <row r="1611" s="106" customFormat="1" x14ac:dyDescent="0.25"/>
    <row r="1612" s="106" customFormat="1" x14ac:dyDescent="0.25"/>
    <row r="1613" s="106" customFormat="1" x14ac:dyDescent="0.25"/>
    <row r="1614" s="106" customFormat="1" x14ac:dyDescent="0.25"/>
    <row r="1615" s="106" customFormat="1" x14ac:dyDescent="0.25"/>
    <row r="1616" s="106" customFormat="1" x14ac:dyDescent="0.25"/>
    <row r="1617" s="106" customFormat="1" x14ac:dyDescent="0.25"/>
    <row r="1618" s="106" customFormat="1" x14ac:dyDescent="0.25"/>
    <row r="1619" s="106" customFormat="1" x14ac:dyDescent="0.25"/>
    <row r="1620" s="106" customFormat="1" x14ac:dyDescent="0.25"/>
    <row r="1621" s="106" customFormat="1" x14ac:dyDescent="0.25"/>
    <row r="1622" s="106" customFormat="1" x14ac:dyDescent="0.25"/>
    <row r="1623" s="106" customFormat="1" x14ac:dyDescent="0.25"/>
    <row r="1624" s="106" customFormat="1" x14ac:dyDescent="0.25"/>
    <row r="1625" s="106" customFormat="1" x14ac:dyDescent="0.25"/>
    <row r="1626" s="106" customFormat="1" x14ac:dyDescent="0.25"/>
    <row r="1627" s="106" customFormat="1" x14ac:dyDescent="0.25"/>
    <row r="1628" s="106" customFormat="1" x14ac:dyDescent="0.25"/>
    <row r="1629" s="106" customFormat="1" x14ac:dyDescent="0.25"/>
    <row r="1630" s="106" customFormat="1" x14ac:dyDescent="0.25"/>
    <row r="1631" s="106" customFormat="1" x14ac:dyDescent="0.25"/>
    <row r="1632" s="106" customFormat="1" x14ac:dyDescent="0.25"/>
    <row r="1633" s="106" customFormat="1" x14ac:dyDescent="0.25"/>
    <row r="1634" s="106" customFormat="1" x14ac:dyDescent="0.25"/>
    <row r="1635" s="106" customFormat="1" x14ac:dyDescent="0.25"/>
    <row r="1636" s="106" customFormat="1" x14ac:dyDescent="0.25"/>
    <row r="1637" s="106" customFormat="1" x14ac:dyDescent="0.25"/>
    <row r="1638" s="106" customFormat="1" x14ac:dyDescent="0.25"/>
    <row r="1639" s="106" customFormat="1" x14ac:dyDescent="0.25"/>
    <row r="1640" s="106" customFormat="1" x14ac:dyDescent="0.25"/>
    <row r="1641" s="106" customFormat="1" x14ac:dyDescent="0.25"/>
    <row r="1642" s="106" customFormat="1" x14ac:dyDescent="0.25"/>
    <row r="1643" s="106" customFormat="1" x14ac:dyDescent="0.25"/>
    <row r="1644" s="106" customFormat="1" x14ac:dyDescent="0.25"/>
    <row r="1645" s="106" customFormat="1" x14ac:dyDescent="0.25"/>
    <row r="1646" s="106" customFormat="1" x14ac:dyDescent="0.25"/>
    <row r="1647" s="106" customFormat="1" x14ac:dyDescent="0.25"/>
    <row r="1648" s="106" customFormat="1" x14ac:dyDescent="0.25"/>
    <row r="1649" s="106" customFormat="1" x14ac:dyDescent="0.25"/>
    <row r="1650" s="106" customFormat="1" x14ac:dyDescent="0.25"/>
    <row r="1651" s="106" customFormat="1" x14ac:dyDescent="0.25"/>
    <row r="1652" s="106" customFormat="1" x14ac:dyDescent="0.25"/>
    <row r="1653" s="106" customFormat="1" x14ac:dyDescent="0.25"/>
    <row r="1654" s="106" customFormat="1" x14ac:dyDescent="0.25"/>
    <row r="1655" s="106" customFormat="1" x14ac:dyDescent="0.25"/>
    <row r="1656" s="106" customFormat="1" x14ac:dyDescent="0.25"/>
    <row r="1657" s="106" customFormat="1" x14ac:dyDescent="0.25"/>
    <row r="1658" s="106" customFormat="1" x14ac:dyDescent="0.25"/>
    <row r="1659" s="106" customFormat="1" x14ac:dyDescent="0.25"/>
    <row r="1660" s="106" customFormat="1" x14ac:dyDescent="0.25"/>
    <row r="1661" s="106" customFormat="1" x14ac:dyDescent="0.25"/>
    <row r="1662" s="106" customFormat="1" x14ac:dyDescent="0.25"/>
    <row r="1663" s="106" customFormat="1" x14ac:dyDescent="0.25"/>
    <row r="1664" s="106" customFormat="1" x14ac:dyDescent="0.25"/>
    <row r="1665" s="106" customFormat="1" x14ac:dyDescent="0.25"/>
    <row r="1666" s="106" customFormat="1" x14ac:dyDescent="0.25"/>
    <row r="1667" s="106" customFormat="1" x14ac:dyDescent="0.25"/>
    <row r="1668" s="106" customFormat="1" x14ac:dyDescent="0.25"/>
    <row r="1669" s="106" customFormat="1" x14ac:dyDescent="0.25"/>
    <row r="1670" s="106" customFormat="1" x14ac:dyDescent="0.25"/>
    <row r="1671" s="106" customFormat="1" x14ac:dyDescent="0.25"/>
    <row r="1672" s="106" customFormat="1" x14ac:dyDescent="0.25"/>
    <row r="1673" s="106" customFormat="1" x14ac:dyDescent="0.25"/>
    <row r="1674" s="106" customFormat="1" x14ac:dyDescent="0.25"/>
    <row r="1675" s="106" customFormat="1" x14ac:dyDescent="0.25"/>
    <row r="1676" s="106" customFormat="1" x14ac:dyDescent="0.25"/>
    <row r="1677" s="106" customFormat="1" x14ac:dyDescent="0.25"/>
    <row r="1678" s="106" customFormat="1" x14ac:dyDescent="0.25"/>
    <row r="1679" s="106" customFormat="1" x14ac:dyDescent="0.25"/>
    <row r="1680" s="106" customFormat="1" x14ac:dyDescent="0.25"/>
    <row r="1681" s="106" customFormat="1" x14ac:dyDescent="0.25"/>
    <row r="1682" s="106" customFormat="1" x14ac:dyDescent="0.25"/>
    <row r="1683" s="106" customFormat="1" x14ac:dyDescent="0.25"/>
    <row r="1684" s="106" customFormat="1" x14ac:dyDescent="0.25"/>
    <row r="1685" s="106" customFormat="1" x14ac:dyDescent="0.25"/>
    <row r="1686" s="106" customFormat="1" x14ac:dyDescent="0.25"/>
    <row r="1687" s="106" customFormat="1" x14ac:dyDescent="0.25"/>
    <row r="1688" s="106" customFormat="1" x14ac:dyDescent="0.25"/>
    <row r="1689" s="106" customFormat="1" x14ac:dyDescent="0.25"/>
    <row r="1690" s="106" customFormat="1" x14ac:dyDescent="0.25"/>
    <row r="1691" s="106" customFormat="1" x14ac:dyDescent="0.25"/>
    <row r="1692" s="106" customFormat="1" x14ac:dyDescent="0.25"/>
    <row r="1693" s="106" customFormat="1" x14ac:dyDescent="0.25"/>
    <row r="1694" s="106" customFormat="1" x14ac:dyDescent="0.25"/>
    <row r="1695" s="106" customFormat="1" x14ac:dyDescent="0.25"/>
    <row r="1696" s="106" customFormat="1" x14ac:dyDescent="0.25"/>
    <row r="1697" s="106" customFormat="1" x14ac:dyDescent="0.25"/>
    <row r="1698" s="106" customFormat="1" x14ac:dyDescent="0.25"/>
    <row r="1699" s="106" customFormat="1" x14ac:dyDescent="0.25"/>
    <row r="1700" s="106" customFormat="1" x14ac:dyDescent="0.25"/>
    <row r="1701" s="106" customFormat="1" x14ac:dyDescent="0.25"/>
    <row r="1702" s="106" customFormat="1" x14ac:dyDescent="0.25"/>
    <row r="1703" s="106" customFormat="1" x14ac:dyDescent="0.25"/>
    <row r="1704" s="106" customFormat="1" x14ac:dyDescent="0.25"/>
    <row r="1705" s="106" customFormat="1" x14ac:dyDescent="0.25"/>
    <row r="1706" s="106" customFormat="1" x14ac:dyDescent="0.25"/>
    <row r="1707" s="106" customFormat="1" x14ac:dyDescent="0.25"/>
    <row r="1708" s="106" customFormat="1" x14ac:dyDescent="0.25"/>
    <row r="1709" s="106" customFormat="1" x14ac:dyDescent="0.25"/>
    <row r="1710" s="106" customFormat="1" x14ac:dyDescent="0.25"/>
    <row r="1711" s="106" customFormat="1" x14ac:dyDescent="0.25"/>
    <row r="1712" s="106" customFormat="1" x14ac:dyDescent="0.25"/>
    <row r="1713" s="106" customFormat="1" x14ac:dyDescent="0.25"/>
    <row r="1714" s="106" customFormat="1" x14ac:dyDescent="0.25"/>
    <row r="1715" s="106" customFormat="1" x14ac:dyDescent="0.25"/>
    <row r="1716" s="106" customFormat="1" x14ac:dyDescent="0.25"/>
    <row r="1717" s="106" customFormat="1" x14ac:dyDescent="0.25"/>
    <row r="1718" s="106" customFormat="1" x14ac:dyDescent="0.25"/>
    <row r="1719" s="106" customFormat="1" x14ac:dyDescent="0.25"/>
    <row r="1720" s="106" customFormat="1" x14ac:dyDescent="0.25"/>
    <row r="1721" s="106" customFormat="1" x14ac:dyDescent="0.25"/>
    <row r="1722" s="106" customFormat="1" x14ac:dyDescent="0.25"/>
    <row r="1723" s="106" customFormat="1" x14ac:dyDescent="0.25"/>
    <row r="1724" s="106" customFormat="1" x14ac:dyDescent="0.25"/>
    <row r="1725" s="106" customFormat="1" x14ac:dyDescent="0.25"/>
    <row r="1726" s="106" customFormat="1" x14ac:dyDescent="0.25"/>
    <row r="1727" s="106" customFormat="1" x14ac:dyDescent="0.25"/>
    <row r="1728" s="106" customFormat="1" x14ac:dyDescent="0.25"/>
    <row r="1729" s="106" customFormat="1" x14ac:dyDescent="0.25"/>
    <row r="1730" s="106" customFormat="1" x14ac:dyDescent="0.25"/>
    <row r="1731" s="106" customFormat="1" x14ac:dyDescent="0.25"/>
    <row r="1732" s="106" customFormat="1" x14ac:dyDescent="0.25"/>
    <row r="1733" s="106" customFormat="1" x14ac:dyDescent="0.25"/>
    <row r="1734" s="106" customFormat="1" x14ac:dyDescent="0.25"/>
    <row r="1735" s="106" customFormat="1" x14ac:dyDescent="0.25"/>
    <row r="1736" s="106" customFormat="1" x14ac:dyDescent="0.25"/>
    <row r="1737" s="106" customFormat="1" x14ac:dyDescent="0.25"/>
    <row r="1738" s="106" customFormat="1" x14ac:dyDescent="0.25"/>
    <row r="1739" s="106" customFormat="1" x14ac:dyDescent="0.25"/>
    <row r="1740" s="106" customFormat="1" x14ac:dyDescent="0.25"/>
    <row r="1741" s="106" customFormat="1" x14ac:dyDescent="0.25"/>
    <row r="1742" s="106" customFormat="1" x14ac:dyDescent="0.25"/>
    <row r="1743" s="106" customFormat="1" x14ac:dyDescent="0.25"/>
    <row r="1744" s="106" customFormat="1" x14ac:dyDescent="0.25"/>
    <row r="1745" s="106" customFormat="1" x14ac:dyDescent="0.25"/>
    <row r="1746" s="106" customFormat="1" x14ac:dyDescent="0.25"/>
    <row r="1747" s="106" customFormat="1" x14ac:dyDescent="0.25"/>
    <row r="1748" s="106" customFormat="1" x14ac:dyDescent="0.25"/>
    <row r="1749" s="106" customFormat="1" x14ac:dyDescent="0.25"/>
    <row r="1750" s="106" customFormat="1" x14ac:dyDescent="0.25"/>
    <row r="1751" s="106" customFormat="1" x14ac:dyDescent="0.25"/>
    <row r="1752" s="106" customFormat="1" x14ac:dyDescent="0.25"/>
    <row r="1753" s="106" customFormat="1" x14ac:dyDescent="0.25"/>
    <row r="1754" s="106" customFormat="1" x14ac:dyDescent="0.25"/>
    <row r="1755" s="106" customFormat="1" x14ac:dyDescent="0.25"/>
    <row r="1756" s="106" customFormat="1" x14ac:dyDescent="0.25"/>
    <row r="1757" s="106" customFormat="1" x14ac:dyDescent="0.25"/>
    <row r="1758" s="106" customFormat="1" x14ac:dyDescent="0.25"/>
    <row r="1759" s="106" customFormat="1" x14ac:dyDescent="0.25"/>
    <row r="1760" s="106" customFormat="1" x14ac:dyDescent="0.25"/>
    <row r="1761" s="106" customFormat="1" x14ac:dyDescent="0.25"/>
    <row r="1762" s="106" customFormat="1" x14ac:dyDescent="0.25"/>
    <row r="1763" s="106" customFormat="1" x14ac:dyDescent="0.25"/>
    <row r="1764" s="106" customFormat="1" x14ac:dyDescent="0.25"/>
    <row r="1765" s="106" customFormat="1" x14ac:dyDescent="0.25"/>
    <row r="1766" s="106" customFormat="1" x14ac:dyDescent="0.25"/>
    <row r="1767" s="106" customFormat="1" x14ac:dyDescent="0.25"/>
    <row r="1768" s="106" customFormat="1" x14ac:dyDescent="0.25"/>
    <row r="1769" s="106" customFormat="1" x14ac:dyDescent="0.25"/>
    <row r="1770" s="106" customFormat="1" x14ac:dyDescent="0.25"/>
    <row r="1771" s="106" customFormat="1" x14ac:dyDescent="0.25"/>
    <row r="1772" s="106" customFormat="1" x14ac:dyDescent="0.25"/>
    <row r="1773" s="106" customFormat="1" x14ac:dyDescent="0.25"/>
    <row r="1774" s="106" customFormat="1" x14ac:dyDescent="0.25"/>
    <row r="1775" s="106" customFormat="1" x14ac:dyDescent="0.25"/>
    <row r="1776" s="106" customFormat="1" x14ac:dyDescent="0.25"/>
    <row r="1777" s="106" customFormat="1" x14ac:dyDescent="0.25"/>
    <row r="1778" s="106" customFormat="1" x14ac:dyDescent="0.25"/>
    <row r="1779" s="106" customFormat="1" x14ac:dyDescent="0.25"/>
    <row r="1780" s="106" customFormat="1" x14ac:dyDescent="0.25"/>
    <row r="1781" s="106" customFormat="1" x14ac:dyDescent="0.25"/>
    <row r="1782" s="106" customFormat="1" x14ac:dyDescent="0.25"/>
    <row r="1783" s="106" customFormat="1" x14ac:dyDescent="0.25"/>
    <row r="1784" s="106" customFormat="1" x14ac:dyDescent="0.25"/>
    <row r="1785" s="106" customFormat="1" x14ac:dyDescent="0.25"/>
    <row r="1786" s="106" customFormat="1" x14ac:dyDescent="0.25"/>
    <row r="1787" s="106" customFormat="1" x14ac:dyDescent="0.25"/>
    <row r="1788" s="106" customFormat="1" x14ac:dyDescent="0.25"/>
    <row r="1789" s="106" customFormat="1" x14ac:dyDescent="0.25"/>
    <row r="1790" s="106" customFormat="1" x14ac:dyDescent="0.25"/>
    <row r="1791" s="106" customFormat="1" x14ac:dyDescent="0.25"/>
    <row r="1792" s="106" customFormat="1" x14ac:dyDescent="0.25"/>
    <row r="1793" s="106" customFormat="1" x14ac:dyDescent="0.25"/>
    <row r="1794" s="106" customFormat="1" x14ac:dyDescent="0.25"/>
    <row r="1795" s="106" customFormat="1" x14ac:dyDescent="0.25"/>
    <row r="1796" s="106" customFormat="1" x14ac:dyDescent="0.25"/>
    <row r="1797" s="106" customFormat="1" x14ac:dyDescent="0.25"/>
    <row r="1798" s="106" customFormat="1" x14ac:dyDescent="0.25"/>
    <row r="1799" s="106" customFormat="1" x14ac:dyDescent="0.25"/>
    <row r="1800" s="106" customFormat="1" x14ac:dyDescent="0.25"/>
    <row r="1801" s="106" customFormat="1" x14ac:dyDescent="0.25"/>
    <row r="1802" s="106" customFormat="1" x14ac:dyDescent="0.25"/>
    <row r="1803" s="106" customFormat="1" x14ac:dyDescent="0.25"/>
    <row r="1804" s="106" customFormat="1" x14ac:dyDescent="0.25"/>
    <row r="1805" s="106" customFormat="1" x14ac:dyDescent="0.25"/>
    <row r="1806" s="106" customFormat="1" x14ac:dyDescent="0.25"/>
    <row r="1807" s="106" customFormat="1" x14ac:dyDescent="0.25"/>
    <row r="1808" s="106" customFormat="1" x14ac:dyDescent="0.25"/>
    <row r="1809" s="106" customFormat="1" x14ac:dyDescent="0.25"/>
    <row r="1810" s="106" customFormat="1" x14ac:dyDescent="0.25"/>
    <row r="1811" s="106" customFormat="1" x14ac:dyDescent="0.25"/>
    <row r="1812" s="106" customFormat="1" x14ac:dyDescent="0.25"/>
    <row r="1813" s="106" customFormat="1" x14ac:dyDescent="0.25"/>
    <row r="1814" s="106" customFormat="1" x14ac:dyDescent="0.25"/>
    <row r="1815" s="106" customFormat="1" x14ac:dyDescent="0.25"/>
    <row r="1816" s="106" customFormat="1" x14ac:dyDescent="0.25"/>
    <row r="1817" s="106" customFormat="1" x14ac:dyDescent="0.25"/>
    <row r="1818" s="106" customFormat="1" x14ac:dyDescent="0.25"/>
    <row r="1819" s="106" customFormat="1" x14ac:dyDescent="0.25"/>
    <row r="1820" s="106" customFormat="1" x14ac:dyDescent="0.25"/>
    <row r="1821" s="106" customFormat="1" x14ac:dyDescent="0.25"/>
    <row r="1822" s="106" customFormat="1" x14ac:dyDescent="0.25"/>
    <row r="1823" s="106" customFormat="1" x14ac:dyDescent="0.25"/>
    <row r="1824" s="106" customFormat="1" x14ac:dyDescent="0.25"/>
    <row r="1825" s="106" customFormat="1" x14ac:dyDescent="0.25"/>
    <row r="1826" s="106" customFormat="1" x14ac:dyDescent="0.25"/>
    <row r="1827" s="106" customFormat="1" x14ac:dyDescent="0.25"/>
    <row r="1828" s="106" customFormat="1" x14ac:dyDescent="0.25"/>
    <row r="1829" s="106" customFormat="1" x14ac:dyDescent="0.25"/>
    <row r="1830" s="106" customFormat="1" x14ac:dyDescent="0.25"/>
    <row r="1831" s="106" customFormat="1" x14ac:dyDescent="0.25"/>
    <row r="1832" s="106" customFormat="1" x14ac:dyDescent="0.25"/>
    <row r="1833" s="106" customFormat="1" x14ac:dyDescent="0.25"/>
    <row r="1834" s="106" customFormat="1" x14ac:dyDescent="0.25"/>
    <row r="1835" s="106" customFormat="1" x14ac:dyDescent="0.25"/>
    <row r="1836" s="106" customFormat="1" x14ac:dyDescent="0.25"/>
    <row r="1837" s="106" customFormat="1" x14ac:dyDescent="0.25"/>
    <row r="1838" s="106" customFormat="1" x14ac:dyDescent="0.25"/>
    <row r="1839" s="106" customFormat="1" x14ac:dyDescent="0.25"/>
    <row r="1840" s="106" customFormat="1" x14ac:dyDescent="0.25"/>
    <row r="1841" s="106" customFormat="1" x14ac:dyDescent="0.25"/>
    <row r="1842" s="106" customFormat="1" x14ac:dyDescent="0.25"/>
    <row r="1843" s="106" customFormat="1" x14ac:dyDescent="0.25"/>
    <row r="1844" s="106" customFormat="1" x14ac:dyDescent="0.25"/>
    <row r="1845" s="106" customFormat="1" x14ac:dyDescent="0.25"/>
    <row r="1846" s="106" customFormat="1" x14ac:dyDescent="0.25"/>
    <row r="1847" s="106" customFormat="1" x14ac:dyDescent="0.25"/>
    <row r="1848" s="106" customFormat="1" x14ac:dyDescent="0.25"/>
    <row r="1849" s="106" customFormat="1" x14ac:dyDescent="0.25"/>
    <row r="1850" s="106" customFormat="1" x14ac:dyDescent="0.25"/>
    <row r="1851" s="106" customFormat="1" x14ac:dyDescent="0.25"/>
    <row r="1852" s="106" customFormat="1" x14ac:dyDescent="0.25"/>
    <row r="1853" s="106" customFormat="1" x14ac:dyDescent="0.25"/>
    <row r="1854" s="106" customFormat="1" x14ac:dyDescent="0.25"/>
    <row r="1855" s="106" customFormat="1" x14ac:dyDescent="0.25"/>
    <row r="1856" s="106" customFormat="1" x14ac:dyDescent="0.25"/>
    <row r="1857" s="106" customFormat="1" x14ac:dyDescent="0.25"/>
    <row r="1858" s="106" customFormat="1" x14ac:dyDescent="0.25"/>
    <row r="1859" s="106" customFormat="1" x14ac:dyDescent="0.25"/>
    <row r="1860" s="106" customFormat="1" x14ac:dyDescent="0.25"/>
    <row r="1861" s="106" customFormat="1" x14ac:dyDescent="0.25"/>
    <row r="1862" s="106" customFormat="1" x14ac:dyDescent="0.25"/>
    <row r="1863" s="106" customFormat="1" x14ac:dyDescent="0.25"/>
    <row r="1864" s="106" customFormat="1" x14ac:dyDescent="0.25"/>
    <row r="1865" s="106" customFormat="1" x14ac:dyDescent="0.25"/>
    <row r="1866" s="106" customFormat="1" x14ac:dyDescent="0.25"/>
    <row r="1867" s="106" customFormat="1" x14ac:dyDescent="0.25"/>
    <row r="1868" s="106" customFormat="1" x14ac:dyDescent="0.25"/>
    <row r="1869" s="106" customFormat="1" x14ac:dyDescent="0.25"/>
    <row r="1870" s="106" customFormat="1" x14ac:dyDescent="0.25"/>
    <row r="1871" s="106" customFormat="1" x14ac:dyDescent="0.25"/>
    <row r="1872" s="106" customFormat="1" x14ac:dyDescent="0.25"/>
    <row r="1873" s="106" customFormat="1" x14ac:dyDescent="0.25"/>
    <row r="1874" s="106" customFormat="1" x14ac:dyDescent="0.25"/>
    <row r="1875" s="106" customFormat="1" x14ac:dyDescent="0.25"/>
    <row r="1876" s="106" customFormat="1" x14ac:dyDescent="0.25"/>
    <row r="1877" s="106" customFormat="1" x14ac:dyDescent="0.25"/>
    <row r="1878" s="106" customFormat="1" x14ac:dyDescent="0.25"/>
    <row r="1879" s="106" customFormat="1" x14ac:dyDescent="0.25"/>
    <row r="1880" s="106" customFormat="1" x14ac:dyDescent="0.25"/>
    <row r="1881" s="106" customFormat="1" x14ac:dyDescent="0.25"/>
    <row r="1882" s="106" customFormat="1" x14ac:dyDescent="0.25"/>
    <row r="1883" s="106" customFormat="1" x14ac:dyDescent="0.25"/>
    <row r="1884" s="106" customFormat="1" x14ac:dyDescent="0.25"/>
    <row r="1885" s="106" customFormat="1" x14ac:dyDescent="0.25"/>
    <row r="1886" s="106" customFormat="1" x14ac:dyDescent="0.25"/>
    <row r="1887" s="106" customFormat="1" x14ac:dyDescent="0.25"/>
    <row r="1888" s="106" customFormat="1" x14ac:dyDescent="0.25"/>
    <row r="1889" s="106" customFormat="1" x14ac:dyDescent="0.25"/>
    <row r="1890" s="106" customFormat="1" x14ac:dyDescent="0.25"/>
    <row r="1891" s="106" customFormat="1" x14ac:dyDescent="0.25"/>
    <row r="1892" s="106" customFormat="1" x14ac:dyDescent="0.25"/>
    <row r="1893" s="106" customFormat="1" x14ac:dyDescent="0.25"/>
    <row r="1894" s="106" customFormat="1" x14ac:dyDescent="0.25"/>
    <row r="1895" s="106" customFormat="1" x14ac:dyDescent="0.25"/>
    <row r="1896" s="106" customFormat="1" x14ac:dyDescent="0.25"/>
    <row r="1897" s="106" customFormat="1" x14ac:dyDescent="0.25"/>
    <row r="1898" s="106" customFormat="1" x14ac:dyDescent="0.25"/>
    <row r="1899" s="106" customFormat="1" x14ac:dyDescent="0.25"/>
    <row r="1900" s="106" customFormat="1" x14ac:dyDescent="0.25"/>
    <row r="1901" s="106" customFormat="1" x14ac:dyDescent="0.25"/>
    <row r="1902" s="106" customFormat="1" x14ac:dyDescent="0.25"/>
    <row r="1903" s="106" customFormat="1" x14ac:dyDescent="0.25"/>
    <row r="1904" s="106" customFormat="1" x14ac:dyDescent="0.25"/>
    <row r="1905" s="106" customFormat="1" x14ac:dyDescent="0.25"/>
    <row r="1906" s="106" customFormat="1" x14ac:dyDescent="0.25"/>
    <row r="1907" s="106" customFormat="1" x14ac:dyDescent="0.25"/>
    <row r="1908" s="106" customFormat="1" x14ac:dyDescent="0.25"/>
    <row r="1909" s="106" customFormat="1" x14ac:dyDescent="0.25"/>
    <row r="1910" s="106" customFormat="1" x14ac:dyDescent="0.25"/>
    <row r="1911" s="106" customFormat="1" x14ac:dyDescent="0.25"/>
    <row r="1912" s="106" customFormat="1" x14ac:dyDescent="0.25"/>
    <row r="1913" s="106" customFormat="1" x14ac:dyDescent="0.25"/>
    <row r="1914" s="106" customFormat="1" x14ac:dyDescent="0.25"/>
    <row r="1915" s="106" customFormat="1" x14ac:dyDescent="0.25"/>
    <row r="1916" s="106" customFormat="1" x14ac:dyDescent="0.25"/>
    <row r="1917" s="106" customFormat="1" x14ac:dyDescent="0.25"/>
    <row r="1918" s="106" customFormat="1" x14ac:dyDescent="0.25"/>
    <row r="1919" s="106" customFormat="1" x14ac:dyDescent="0.25"/>
    <row r="1920" s="106" customFormat="1" x14ac:dyDescent="0.25"/>
    <row r="1921" s="106" customFormat="1" x14ac:dyDescent="0.25"/>
    <row r="1922" s="106" customFormat="1" x14ac:dyDescent="0.25"/>
    <row r="1923" s="106" customFormat="1" x14ac:dyDescent="0.25"/>
    <row r="1924" s="106" customFormat="1" x14ac:dyDescent="0.25"/>
    <row r="1925" s="106" customFormat="1" x14ac:dyDescent="0.25"/>
    <row r="1926" s="106" customFormat="1" x14ac:dyDescent="0.25"/>
    <row r="1927" s="106" customFormat="1" x14ac:dyDescent="0.25"/>
    <row r="1928" s="106" customFormat="1" x14ac:dyDescent="0.25"/>
    <row r="1929" s="106" customFormat="1" x14ac:dyDescent="0.25"/>
    <row r="1930" s="106" customFormat="1" x14ac:dyDescent="0.25"/>
    <row r="1931" s="106" customFormat="1" x14ac:dyDescent="0.25"/>
    <row r="1932" s="106" customFormat="1" x14ac:dyDescent="0.25"/>
    <row r="1933" s="106" customFormat="1" x14ac:dyDescent="0.25"/>
    <row r="1934" s="106" customFormat="1" x14ac:dyDescent="0.25"/>
    <row r="1935" s="106" customFormat="1" x14ac:dyDescent="0.25"/>
    <row r="1936" s="106" customFormat="1" x14ac:dyDescent="0.25"/>
    <row r="1937" s="106" customFormat="1" x14ac:dyDescent="0.25"/>
    <row r="1938" s="106" customFormat="1" x14ac:dyDescent="0.25"/>
    <row r="1939" s="106" customFormat="1" x14ac:dyDescent="0.25"/>
    <row r="1940" s="106" customFormat="1" x14ac:dyDescent="0.25"/>
    <row r="1941" s="106" customFormat="1" x14ac:dyDescent="0.25"/>
    <row r="1942" s="106" customFormat="1" x14ac:dyDescent="0.25"/>
    <row r="1943" s="106" customFormat="1" x14ac:dyDescent="0.25"/>
    <row r="1944" s="106" customFormat="1" x14ac:dyDescent="0.25"/>
    <row r="1945" s="106" customFormat="1" x14ac:dyDescent="0.25"/>
    <row r="1946" s="106" customFormat="1" x14ac:dyDescent="0.25"/>
    <row r="1947" s="106" customFormat="1" x14ac:dyDescent="0.25"/>
    <row r="1948" s="106" customFormat="1" x14ac:dyDescent="0.25"/>
    <row r="1949" s="106" customFormat="1" x14ac:dyDescent="0.25"/>
    <row r="1950" s="106" customFormat="1" x14ac:dyDescent="0.25"/>
    <row r="1951" s="106" customFormat="1" x14ac:dyDescent="0.25"/>
    <row r="1952" s="106" customFormat="1" x14ac:dyDescent="0.25"/>
    <row r="1953" s="106" customFormat="1" x14ac:dyDescent="0.25"/>
    <row r="1954" s="106" customFormat="1" x14ac:dyDescent="0.25"/>
    <row r="1955" s="106" customFormat="1" x14ac:dyDescent="0.25"/>
    <row r="1956" s="106" customFormat="1" x14ac:dyDescent="0.25"/>
    <row r="1957" s="106" customFormat="1" x14ac:dyDescent="0.25"/>
    <row r="1958" s="106" customFormat="1" x14ac:dyDescent="0.25"/>
    <row r="1959" s="106" customFormat="1" x14ac:dyDescent="0.25"/>
    <row r="1960" s="106" customFormat="1" x14ac:dyDescent="0.25"/>
    <row r="1961" s="106" customFormat="1" x14ac:dyDescent="0.25"/>
    <row r="1962" s="106" customFormat="1" x14ac:dyDescent="0.25"/>
    <row r="1963" s="106" customFormat="1" x14ac:dyDescent="0.25"/>
    <row r="1964" s="106" customFormat="1" x14ac:dyDescent="0.25"/>
    <row r="1965" s="106" customFormat="1" x14ac:dyDescent="0.25"/>
    <row r="1966" s="106" customFormat="1" x14ac:dyDescent="0.25"/>
    <row r="1967" s="106" customFormat="1" x14ac:dyDescent="0.25"/>
    <row r="1968" s="106" customFormat="1" x14ac:dyDescent="0.25"/>
    <row r="1969" s="106" customFormat="1" x14ac:dyDescent="0.25"/>
    <row r="1970" s="106" customFormat="1" x14ac:dyDescent="0.25"/>
    <row r="1971" s="106" customFormat="1" x14ac:dyDescent="0.25"/>
    <row r="1972" s="106" customFormat="1" x14ac:dyDescent="0.25"/>
    <row r="1973" s="106" customFormat="1" x14ac:dyDescent="0.25"/>
    <row r="1974" s="106" customFormat="1" x14ac:dyDescent="0.25"/>
    <row r="1975" s="106" customFormat="1" x14ac:dyDescent="0.25"/>
    <row r="1976" s="106" customFormat="1" x14ac:dyDescent="0.25"/>
    <row r="1977" s="106" customFormat="1" x14ac:dyDescent="0.25"/>
    <row r="1978" s="106" customFormat="1" x14ac:dyDescent="0.25"/>
    <row r="1979" s="106" customFormat="1" x14ac:dyDescent="0.25"/>
    <row r="1980" s="106" customFormat="1" x14ac:dyDescent="0.25"/>
    <row r="1981" s="106" customFormat="1" x14ac:dyDescent="0.25"/>
    <row r="1982" s="106" customFormat="1" x14ac:dyDescent="0.25"/>
    <row r="1983" s="106" customFormat="1" x14ac:dyDescent="0.25"/>
    <row r="1984" s="106" customFormat="1" x14ac:dyDescent="0.25"/>
    <row r="1985" s="106" customFormat="1" x14ac:dyDescent="0.25"/>
    <row r="1986" s="106" customFormat="1" x14ac:dyDescent="0.25"/>
    <row r="1987" s="106" customFormat="1" x14ac:dyDescent="0.25"/>
    <row r="1988" s="106" customFormat="1" x14ac:dyDescent="0.25"/>
    <row r="1989" s="106" customFormat="1" x14ac:dyDescent="0.25"/>
    <row r="1990" s="106" customFormat="1" x14ac:dyDescent="0.25"/>
    <row r="1991" s="106" customFormat="1" x14ac:dyDescent="0.25"/>
    <row r="1992" s="106" customFormat="1" x14ac:dyDescent="0.25"/>
    <row r="1993" s="106" customFormat="1" x14ac:dyDescent="0.25"/>
    <row r="1994" s="106" customFormat="1" x14ac:dyDescent="0.25"/>
    <row r="1995" s="106" customFormat="1" x14ac:dyDescent="0.25"/>
    <row r="1996" s="106" customFormat="1" x14ac:dyDescent="0.25"/>
    <row r="1997" s="106" customFormat="1" x14ac:dyDescent="0.25"/>
    <row r="1998" s="106" customFormat="1" x14ac:dyDescent="0.25"/>
    <row r="1999" s="106" customFormat="1" x14ac:dyDescent="0.25"/>
    <row r="2000" s="106" customFormat="1" x14ac:dyDescent="0.25"/>
    <row r="2001" s="106" customFormat="1" x14ac:dyDescent="0.25"/>
    <row r="2002" s="106" customFormat="1" x14ac:dyDescent="0.25"/>
    <row r="2003" s="106" customFormat="1" x14ac:dyDescent="0.25"/>
    <row r="2004" s="106" customFormat="1" x14ac:dyDescent="0.25"/>
    <row r="2005" s="106" customFormat="1" x14ac:dyDescent="0.25"/>
    <row r="2006" s="106" customFormat="1" x14ac:dyDescent="0.25"/>
    <row r="2007" s="106" customFormat="1" x14ac:dyDescent="0.25"/>
    <row r="2008" s="106" customFormat="1" x14ac:dyDescent="0.25"/>
    <row r="2009" s="106" customFormat="1" x14ac:dyDescent="0.25"/>
    <row r="2010" s="106" customFormat="1" x14ac:dyDescent="0.25"/>
    <row r="2011" s="106" customFormat="1" x14ac:dyDescent="0.25"/>
    <row r="2012" s="106" customFormat="1" x14ac:dyDescent="0.25"/>
    <row r="2013" s="106" customFormat="1" x14ac:dyDescent="0.25"/>
    <row r="2014" s="106" customFormat="1" x14ac:dyDescent="0.25"/>
    <row r="2015" s="106" customFormat="1" x14ac:dyDescent="0.25"/>
    <row r="2016" s="106" customFormat="1" x14ac:dyDescent="0.25"/>
    <row r="2017" s="106" customFormat="1" x14ac:dyDescent="0.25"/>
    <row r="2018" s="106" customFormat="1" x14ac:dyDescent="0.25"/>
    <row r="2019" s="106" customFormat="1" x14ac:dyDescent="0.25"/>
    <row r="2020" s="106" customFormat="1" x14ac:dyDescent="0.25"/>
    <row r="2021" s="106" customFormat="1" x14ac:dyDescent="0.25"/>
    <row r="2022" s="106" customFormat="1" x14ac:dyDescent="0.25"/>
    <row r="2023" s="106" customFormat="1" x14ac:dyDescent="0.25"/>
    <row r="2024" s="106" customFormat="1" x14ac:dyDescent="0.25"/>
    <row r="2025" s="106" customFormat="1" x14ac:dyDescent="0.25"/>
    <row r="2026" s="106" customFormat="1" x14ac:dyDescent="0.25"/>
    <row r="2027" s="106" customFormat="1" x14ac:dyDescent="0.25"/>
    <row r="2028" s="106" customFormat="1" x14ac:dyDescent="0.25"/>
    <row r="2029" s="106" customFormat="1" x14ac:dyDescent="0.25"/>
    <row r="2030" s="106" customFormat="1" x14ac:dyDescent="0.25"/>
    <row r="2031" s="106" customFormat="1" x14ac:dyDescent="0.25"/>
    <row r="2032" s="106" customFormat="1" x14ac:dyDescent="0.25"/>
    <row r="2033" s="106" customFormat="1" x14ac:dyDescent="0.25"/>
    <row r="2034" s="106" customFormat="1" x14ac:dyDescent="0.25"/>
    <row r="2035" s="106" customFormat="1" x14ac:dyDescent="0.25"/>
    <row r="2036" s="106" customFormat="1" x14ac:dyDescent="0.25"/>
    <row r="2037" s="106" customFormat="1" x14ac:dyDescent="0.25"/>
    <row r="2038" s="106" customFormat="1" x14ac:dyDescent="0.25"/>
    <row r="2039" s="106" customFormat="1" x14ac:dyDescent="0.25"/>
    <row r="2040" s="106" customFormat="1" x14ac:dyDescent="0.25"/>
    <row r="2041" s="106" customFormat="1" x14ac:dyDescent="0.25"/>
    <row r="2042" s="106" customFormat="1" x14ac:dyDescent="0.25"/>
    <row r="2043" s="106" customFormat="1" x14ac:dyDescent="0.25"/>
    <row r="2044" s="106" customFormat="1" x14ac:dyDescent="0.25"/>
    <row r="2045" s="106" customFormat="1" x14ac:dyDescent="0.25"/>
    <row r="2046" s="106" customFormat="1" x14ac:dyDescent="0.25"/>
    <row r="2047" s="106" customFormat="1" x14ac:dyDescent="0.25"/>
    <row r="2048" s="106" customFormat="1" x14ac:dyDescent="0.25"/>
    <row r="2049" s="106" customFormat="1" x14ac:dyDescent="0.25"/>
    <row r="2050" s="106" customFormat="1" x14ac:dyDescent="0.25"/>
    <row r="2051" s="106" customFormat="1" x14ac:dyDescent="0.25"/>
    <row r="2052" s="106" customFormat="1" x14ac:dyDescent="0.25"/>
    <row r="2053" s="106" customFormat="1" x14ac:dyDescent="0.25"/>
    <row r="2054" s="106" customFormat="1" x14ac:dyDescent="0.25"/>
    <row r="2055" s="106" customFormat="1" x14ac:dyDescent="0.25"/>
    <row r="2056" s="106" customFormat="1" x14ac:dyDescent="0.25"/>
    <row r="2057" s="106" customFormat="1" x14ac:dyDescent="0.25"/>
    <row r="2058" s="106" customFormat="1" x14ac:dyDescent="0.25"/>
    <row r="2059" s="106" customFormat="1" x14ac:dyDescent="0.25"/>
    <row r="2060" s="106" customFormat="1" x14ac:dyDescent="0.25"/>
    <row r="2061" s="106" customFormat="1" x14ac:dyDescent="0.25"/>
    <row r="2062" s="106" customFormat="1" x14ac:dyDescent="0.25"/>
    <row r="2063" s="106" customFormat="1" x14ac:dyDescent="0.25"/>
    <row r="2064" s="106" customFormat="1" x14ac:dyDescent="0.25"/>
    <row r="2065" s="106" customFormat="1" x14ac:dyDescent="0.25"/>
    <row r="2066" s="106" customFormat="1" x14ac:dyDescent="0.25"/>
    <row r="2067" s="106" customFormat="1" x14ac:dyDescent="0.25"/>
    <row r="2068" s="106" customFormat="1" x14ac:dyDescent="0.25"/>
    <row r="2069" s="106" customFormat="1" x14ac:dyDescent="0.25"/>
    <row r="2070" s="106" customFormat="1" x14ac:dyDescent="0.25"/>
    <row r="2071" s="106" customFormat="1" x14ac:dyDescent="0.25"/>
    <row r="2072" s="106" customFormat="1" x14ac:dyDescent="0.25"/>
    <row r="2073" s="106" customFormat="1" x14ac:dyDescent="0.25"/>
    <row r="2074" s="106" customFormat="1" x14ac:dyDescent="0.25"/>
    <row r="2075" s="106" customFormat="1" x14ac:dyDescent="0.25"/>
    <row r="2076" s="106" customFormat="1" x14ac:dyDescent="0.25"/>
    <row r="2077" s="106" customFormat="1" x14ac:dyDescent="0.25"/>
    <row r="2078" s="106" customFormat="1" x14ac:dyDescent="0.25"/>
    <row r="2079" s="106" customFormat="1" x14ac:dyDescent="0.25"/>
    <row r="2080" s="106" customFormat="1" x14ac:dyDescent="0.25"/>
    <row r="2081" s="106" customFormat="1" x14ac:dyDescent="0.25"/>
    <row r="2082" s="106" customFormat="1" x14ac:dyDescent="0.25"/>
    <row r="2083" s="106" customFormat="1" x14ac:dyDescent="0.25"/>
    <row r="2084" s="106" customFormat="1" x14ac:dyDescent="0.25"/>
    <row r="2085" s="106" customFormat="1" x14ac:dyDescent="0.25"/>
    <row r="2086" s="106" customFormat="1" x14ac:dyDescent="0.25"/>
    <row r="2087" s="106" customFormat="1" x14ac:dyDescent="0.25"/>
    <row r="2088" s="106" customFormat="1" x14ac:dyDescent="0.25"/>
    <row r="2089" s="106" customFormat="1" x14ac:dyDescent="0.25"/>
    <row r="2090" s="106" customFormat="1" x14ac:dyDescent="0.25"/>
    <row r="2091" s="106" customFormat="1" x14ac:dyDescent="0.25"/>
    <row r="2092" s="106" customFormat="1" x14ac:dyDescent="0.25"/>
    <row r="2093" s="106" customFormat="1" x14ac:dyDescent="0.25"/>
    <row r="2094" s="106" customFormat="1" x14ac:dyDescent="0.25"/>
    <row r="2095" s="106" customFormat="1" x14ac:dyDescent="0.25"/>
    <row r="2096" s="106" customFormat="1" x14ac:dyDescent="0.25"/>
    <row r="2097" s="106" customFormat="1" x14ac:dyDescent="0.25"/>
    <row r="2098" s="106" customFormat="1" x14ac:dyDescent="0.25"/>
    <row r="2099" s="106" customFormat="1" x14ac:dyDescent="0.25"/>
    <row r="2100" s="106" customFormat="1" x14ac:dyDescent="0.25"/>
    <row r="2101" s="106" customFormat="1" x14ac:dyDescent="0.25"/>
    <row r="2102" s="106" customFormat="1" x14ac:dyDescent="0.25"/>
    <row r="2103" s="106" customFormat="1" x14ac:dyDescent="0.25"/>
    <row r="2104" s="106" customFormat="1" x14ac:dyDescent="0.25"/>
    <row r="2105" s="106" customFormat="1" x14ac:dyDescent="0.25"/>
    <row r="2106" s="106" customFormat="1" x14ac:dyDescent="0.25"/>
    <row r="2107" s="106" customFormat="1" x14ac:dyDescent="0.25"/>
    <row r="2108" s="106" customFormat="1" x14ac:dyDescent="0.25"/>
    <row r="2109" s="106" customFormat="1" x14ac:dyDescent="0.25"/>
    <row r="2110" s="106" customFormat="1" x14ac:dyDescent="0.25"/>
    <row r="2111" s="106" customFormat="1" x14ac:dyDescent="0.25"/>
    <row r="2112" s="106" customFormat="1" x14ac:dyDescent="0.25"/>
    <row r="2113" s="106" customFormat="1" x14ac:dyDescent="0.25"/>
    <row r="2114" s="106" customFormat="1" x14ac:dyDescent="0.25"/>
    <row r="2115" s="106" customFormat="1" x14ac:dyDescent="0.25"/>
    <row r="2116" s="106" customFormat="1" x14ac:dyDescent="0.25"/>
    <row r="2117" s="106" customFormat="1" x14ac:dyDescent="0.25"/>
    <row r="2118" s="106" customFormat="1" x14ac:dyDescent="0.25"/>
    <row r="2119" s="106" customFormat="1" x14ac:dyDescent="0.25"/>
    <row r="2120" s="106" customFormat="1" x14ac:dyDescent="0.25"/>
    <row r="2121" s="106" customFormat="1" x14ac:dyDescent="0.25"/>
    <row r="2122" s="106" customFormat="1" x14ac:dyDescent="0.25"/>
    <row r="2123" s="106" customFormat="1" x14ac:dyDescent="0.25"/>
    <row r="2124" s="106" customFormat="1" x14ac:dyDescent="0.25"/>
    <row r="2125" s="106" customFormat="1" x14ac:dyDescent="0.25"/>
    <row r="2126" s="106" customFormat="1" x14ac:dyDescent="0.25"/>
    <row r="2127" s="106" customFormat="1" x14ac:dyDescent="0.25"/>
    <row r="2128" s="106" customFormat="1" x14ac:dyDescent="0.25"/>
    <row r="2129" s="106" customFormat="1" x14ac:dyDescent="0.25"/>
    <row r="2130" s="106" customFormat="1" x14ac:dyDescent="0.25"/>
    <row r="2131" s="106" customFormat="1" x14ac:dyDescent="0.25"/>
    <row r="2132" s="106" customFormat="1" x14ac:dyDescent="0.25"/>
    <row r="2133" s="106" customFormat="1" x14ac:dyDescent="0.25"/>
    <row r="2134" s="106" customFormat="1" x14ac:dyDescent="0.25"/>
    <row r="2135" s="106" customFormat="1" x14ac:dyDescent="0.25"/>
    <row r="2136" s="106" customFormat="1" x14ac:dyDescent="0.25"/>
    <row r="2137" s="106" customFormat="1" x14ac:dyDescent="0.25"/>
    <row r="2138" s="106" customFormat="1" x14ac:dyDescent="0.25"/>
    <row r="2139" s="106" customFormat="1" x14ac:dyDescent="0.25"/>
    <row r="2140" s="106" customFormat="1" x14ac:dyDescent="0.25"/>
    <row r="2141" s="106" customFormat="1" x14ac:dyDescent="0.25"/>
    <row r="2142" s="106" customFormat="1" x14ac:dyDescent="0.25"/>
    <row r="2143" s="106" customFormat="1" x14ac:dyDescent="0.25"/>
    <row r="2144" s="106" customFormat="1" x14ac:dyDescent="0.25"/>
    <row r="2145" s="106" customFormat="1" x14ac:dyDescent="0.25"/>
    <row r="2146" s="106" customFormat="1" x14ac:dyDescent="0.25"/>
    <row r="2147" s="106" customFormat="1" x14ac:dyDescent="0.25"/>
    <row r="2148" s="106" customFormat="1" x14ac:dyDescent="0.25"/>
    <row r="2149" s="106" customFormat="1" x14ac:dyDescent="0.25"/>
    <row r="2150" s="106" customFormat="1" x14ac:dyDescent="0.25"/>
    <row r="2151" s="106" customFormat="1" x14ac:dyDescent="0.25"/>
    <row r="2152" s="106" customFormat="1" x14ac:dyDescent="0.25"/>
    <row r="2153" s="106" customFormat="1" x14ac:dyDescent="0.25"/>
    <row r="2154" s="106" customFormat="1" x14ac:dyDescent="0.25"/>
    <row r="2155" s="106" customFormat="1" x14ac:dyDescent="0.25"/>
    <row r="2156" s="106" customFormat="1" x14ac:dyDescent="0.25"/>
    <row r="2157" s="106" customFormat="1" x14ac:dyDescent="0.25"/>
    <row r="2158" s="106" customFormat="1" x14ac:dyDescent="0.25"/>
    <row r="2159" s="106" customFormat="1" x14ac:dyDescent="0.25"/>
    <row r="2160" s="106" customFormat="1" x14ac:dyDescent="0.25"/>
    <row r="2161" s="106" customFormat="1" x14ac:dyDescent="0.25"/>
    <row r="2162" s="106" customFormat="1" x14ac:dyDescent="0.25"/>
    <row r="2163" s="106" customFormat="1" x14ac:dyDescent="0.25"/>
    <row r="2164" s="106" customFormat="1" x14ac:dyDescent="0.25"/>
    <row r="2165" s="106" customFormat="1" x14ac:dyDescent="0.25"/>
    <row r="2166" s="106" customFormat="1" x14ac:dyDescent="0.25"/>
    <row r="2167" s="106" customFormat="1" x14ac:dyDescent="0.25"/>
    <row r="2168" s="106" customFormat="1" x14ac:dyDescent="0.25"/>
    <row r="2169" s="106" customFormat="1" x14ac:dyDescent="0.25"/>
    <row r="2170" s="106" customFormat="1" x14ac:dyDescent="0.25"/>
    <row r="2171" s="106" customFormat="1" x14ac:dyDescent="0.25"/>
    <row r="2172" s="106" customFormat="1" x14ac:dyDescent="0.25"/>
    <row r="2173" s="106" customFormat="1" x14ac:dyDescent="0.25"/>
    <row r="2174" s="106" customFormat="1" x14ac:dyDescent="0.25"/>
    <row r="2175" s="106" customFormat="1" x14ac:dyDescent="0.25"/>
    <row r="2176" s="106" customFormat="1" x14ac:dyDescent="0.25"/>
    <row r="2177" s="106" customFormat="1" x14ac:dyDescent="0.25"/>
    <row r="2178" s="106" customFormat="1" x14ac:dyDescent="0.25"/>
    <row r="2179" s="106" customFormat="1" x14ac:dyDescent="0.25"/>
    <row r="2180" s="106" customFormat="1" x14ac:dyDescent="0.25"/>
    <row r="2181" s="106" customFormat="1" x14ac:dyDescent="0.25"/>
    <row r="2182" s="106" customFormat="1" x14ac:dyDescent="0.25"/>
    <row r="2183" s="106" customFormat="1" x14ac:dyDescent="0.25"/>
    <row r="2184" s="106" customFormat="1" x14ac:dyDescent="0.25"/>
    <row r="2185" s="106" customFormat="1" x14ac:dyDescent="0.25"/>
    <row r="2186" s="106" customFormat="1" x14ac:dyDescent="0.25"/>
    <row r="2187" s="106" customFormat="1" x14ac:dyDescent="0.25"/>
    <row r="2188" s="106" customFormat="1" x14ac:dyDescent="0.25"/>
    <row r="2189" s="106" customFormat="1" x14ac:dyDescent="0.25"/>
    <row r="2190" s="106" customFormat="1" x14ac:dyDescent="0.25"/>
    <row r="2191" s="106" customFormat="1" x14ac:dyDescent="0.25"/>
    <row r="2192" s="106" customFormat="1" x14ac:dyDescent="0.25"/>
    <row r="2193" s="106" customFormat="1" x14ac:dyDescent="0.25"/>
    <row r="2194" s="106" customFormat="1" x14ac:dyDescent="0.25"/>
    <row r="2195" s="106" customFormat="1" x14ac:dyDescent="0.25"/>
    <row r="2196" s="106" customFormat="1" x14ac:dyDescent="0.25"/>
    <row r="2197" s="106" customFormat="1" x14ac:dyDescent="0.25"/>
    <row r="2198" s="106" customFormat="1" x14ac:dyDescent="0.25"/>
    <row r="2199" s="106" customFormat="1" x14ac:dyDescent="0.25"/>
    <row r="2200" s="106" customFormat="1" x14ac:dyDescent="0.25"/>
    <row r="2201" s="106" customFormat="1" x14ac:dyDescent="0.25"/>
    <row r="2202" s="106" customFormat="1" x14ac:dyDescent="0.25"/>
    <row r="2203" s="106" customFormat="1" x14ac:dyDescent="0.25"/>
    <row r="2204" s="106" customFormat="1" x14ac:dyDescent="0.25"/>
    <row r="2205" s="106" customFormat="1" x14ac:dyDescent="0.25"/>
    <row r="2206" s="106" customFormat="1" x14ac:dyDescent="0.25"/>
    <row r="2207" s="106" customFormat="1" x14ac:dyDescent="0.25"/>
    <row r="2208" s="106" customFormat="1" x14ac:dyDescent="0.25"/>
    <row r="2209" s="106" customFormat="1" x14ac:dyDescent="0.25"/>
    <row r="2210" s="106" customFormat="1" x14ac:dyDescent="0.25"/>
    <row r="2211" s="106" customFormat="1" x14ac:dyDescent="0.25"/>
    <row r="2212" s="106" customFormat="1" x14ac:dyDescent="0.25"/>
    <row r="2213" s="106" customFormat="1" x14ac:dyDescent="0.25"/>
    <row r="2214" s="106" customFormat="1" x14ac:dyDescent="0.25"/>
    <row r="2215" s="106" customFormat="1" x14ac:dyDescent="0.25"/>
    <row r="2216" s="106" customFormat="1" x14ac:dyDescent="0.25"/>
    <row r="2217" s="106" customFormat="1" x14ac:dyDescent="0.25"/>
    <row r="2218" s="106" customFormat="1" x14ac:dyDescent="0.25"/>
    <row r="2219" s="106" customFormat="1" x14ac:dyDescent="0.25"/>
    <row r="2220" s="106" customFormat="1" x14ac:dyDescent="0.25"/>
    <row r="2221" s="106" customFormat="1" x14ac:dyDescent="0.25"/>
    <row r="2222" s="106" customFormat="1" x14ac:dyDescent="0.25"/>
    <row r="2223" s="106" customFormat="1" x14ac:dyDescent="0.25"/>
    <row r="2224" s="106" customFormat="1" x14ac:dyDescent="0.25"/>
    <row r="2225" s="106" customFormat="1" x14ac:dyDescent="0.25"/>
    <row r="2226" s="106" customFormat="1" x14ac:dyDescent="0.25"/>
    <row r="2227" s="106" customFormat="1" x14ac:dyDescent="0.25"/>
    <row r="2228" s="106" customFormat="1" x14ac:dyDescent="0.25"/>
    <row r="2229" s="106" customFormat="1" x14ac:dyDescent="0.25"/>
    <row r="2230" s="106" customFormat="1" x14ac:dyDescent="0.25"/>
    <row r="2231" s="106" customFormat="1" x14ac:dyDescent="0.25"/>
    <row r="2232" s="106" customFormat="1" x14ac:dyDescent="0.25"/>
    <row r="2233" s="106" customFormat="1" x14ac:dyDescent="0.25"/>
    <row r="2234" s="106" customFormat="1" x14ac:dyDescent="0.25"/>
    <row r="2235" s="106" customFormat="1" x14ac:dyDescent="0.25"/>
    <row r="2236" s="106" customFormat="1" x14ac:dyDescent="0.25"/>
    <row r="2237" s="106" customFormat="1" x14ac:dyDescent="0.25"/>
    <row r="2238" s="106" customFormat="1" x14ac:dyDescent="0.25"/>
    <row r="2239" s="106" customFormat="1" x14ac:dyDescent="0.25"/>
    <row r="2240" s="106" customFormat="1" x14ac:dyDescent="0.25"/>
    <row r="2241" s="106" customFormat="1" x14ac:dyDescent="0.25"/>
    <row r="2242" s="106" customFormat="1" x14ac:dyDescent="0.25"/>
    <row r="2243" s="106" customFormat="1" x14ac:dyDescent="0.25"/>
    <row r="2244" s="106" customFormat="1" x14ac:dyDescent="0.25"/>
    <row r="2245" s="106" customFormat="1" x14ac:dyDescent="0.25"/>
    <row r="2246" s="106" customFormat="1" x14ac:dyDescent="0.25"/>
    <row r="2247" s="106" customFormat="1" x14ac:dyDescent="0.25"/>
    <row r="2248" s="106" customFormat="1" x14ac:dyDescent="0.25"/>
    <row r="2249" s="106" customFormat="1" x14ac:dyDescent="0.25"/>
    <row r="2250" s="106" customFormat="1" x14ac:dyDescent="0.25"/>
    <row r="2251" s="106" customFormat="1" x14ac:dyDescent="0.25"/>
    <row r="2252" s="106" customFormat="1" x14ac:dyDescent="0.25"/>
    <row r="2253" s="106" customFormat="1" x14ac:dyDescent="0.25"/>
    <row r="2254" s="106" customFormat="1" x14ac:dyDescent="0.25"/>
    <row r="2255" s="106" customFormat="1" x14ac:dyDescent="0.25"/>
    <row r="2256" s="106" customFormat="1" x14ac:dyDescent="0.25"/>
    <row r="2257" s="106" customFormat="1" x14ac:dyDescent="0.25"/>
    <row r="2258" s="106" customFormat="1" x14ac:dyDescent="0.25"/>
    <row r="2259" s="106" customFormat="1" x14ac:dyDescent="0.25"/>
    <row r="2260" s="106" customFormat="1" x14ac:dyDescent="0.25"/>
    <row r="2261" s="106" customFormat="1" x14ac:dyDescent="0.25"/>
    <row r="2262" s="106" customFormat="1" x14ac:dyDescent="0.25"/>
    <row r="2263" s="106" customFormat="1" x14ac:dyDescent="0.25"/>
    <row r="2264" s="106" customFormat="1" x14ac:dyDescent="0.25"/>
    <row r="2265" s="106" customFormat="1" x14ac:dyDescent="0.25"/>
    <row r="2266" s="106" customFormat="1" x14ac:dyDescent="0.25"/>
    <row r="2267" s="106" customFormat="1" x14ac:dyDescent="0.25"/>
    <row r="2268" s="106" customFormat="1" x14ac:dyDescent="0.25"/>
    <row r="2269" s="106" customFormat="1" x14ac:dyDescent="0.25"/>
    <row r="2270" s="106" customFormat="1" x14ac:dyDescent="0.25"/>
    <row r="2271" s="106" customFormat="1" x14ac:dyDescent="0.25"/>
    <row r="2272" s="106" customFormat="1" x14ac:dyDescent="0.25"/>
    <row r="2273" s="106" customFormat="1" x14ac:dyDescent="0.25"/>
    <row r="2274" s="106" customFormat="1" x14ac:dyDescent="0.25"/>
    <row r="2275" s="106" customFormat="1" x14ac:dyDescent="0.25"/>
    <row r="2276" s="106" customFormat="1" x14ac:dyDescent="0.25"/>
    <row r="2277" s="106" customFormat="1" x14ac:dyDescent="0.25"/>
    <row r="2278" s="106" customFormat="1" x14ac:dyDescent="0.25"/>
    <row r="2279" s="106" customFormat="1" x14ac:dyDescent="0.25"/>
    <row r="2280" s="106" customFormat="1" x14ac:dyDescent="0.25"/>
    <row r="2281" s="106" customFormat="1" x14ac:dyDescent="0.25"/>
    <row r="2282" s="106" customFormat="1" x14ac:dyDescent="0.25"/>
    <row r="2283" s="106" customFormat="1" x14ac:dyDescent="0.25"/>
    <row r="2284" s="106" customFormat="1" x14ac:dyDescent="0.25"/>
    <row r="2285" s="106" customFormat="1" x14ac:dyDescent="0.25"/>
    <row r="2286" s="106" customFormat="1" x14ac:dyDescent="0.25"/>
    <row r="2287" s="106" customFormat="1" x14ac:dyDescent="0.25"/>
    <row r="2288" s="106" customFormat="1" x14ac:dyDescent="0.25"/>
    <row r="2289" s="106" customFormat="1" x14ac:dyDescent="0.25"/>
    <row r="2290" s="106" customFormat="1" x14ac:dyDescent="0.25"/>
    <row r="2291" s="106" customFormat="1" x14ac:dyDescent="0.25"/>
    <row r="2292" s="106" customFormat="1" x14ac:dyDescent="0.25"/>
    <row r="2293" s="106" customFormat="1" x14ac:dyDescent="0.25"/>
    <row r="2294" s="106" customFormat="1" x14ac:dyDescent="0.25"/>
    <row r="2295" s="106" customFormat="1" x14ac:dyDescent="0.25"/>
    <row r="2296" s="106" customFormat="1" x14ac:dyDescent="0.25"/>
    <row r="2297" s="106" customFormat="1" x14ac:dyDescent="0.25"/>
    <row r="2298" s="106" customFormat="1" x14ac:dyDescent="0.25"/>
    <row r="2299" s="106" customFormat="1" x14ac:dyDescent="0.25"/>
    <row r="2300" s="106" customFormat="1" x14ac:dyDescent="0.25"/>
    <row r="2301" s="106" customFormat="1" x14ac:dyDescent="0.25"/>
    <row r="2302" s="106" customFormat="1" x14ac:dyDescent="0.25"/>
    <row r="2303" s="106" customFormat="1" x14ac:dyDescent="0.25"/>
    <row r="2304" s="106" customFormat="1" x14ac:dyDescent="0.25"/>
    <row r="2305" s="106" customFormat="1" x14ac:dyDescent="0.25"/>
    <row r="2306" s="106" customFormat="1" x14ac:dyDescent="0.25"/>
    <row r="2307" s="106" customFormat="1" x14ac:dyDescent="0.25"/>
    <row r="2308" s="106" customFormat="1" x14ac:dyDescent="0.25"/>
    <row r="2309" s="106" customFormat="1" x14ac:dyDescent="0.25"/>
    <row r="2310" s="106" customFormat="1" x14ac:dyDescent="0.25"/>
    <row r="2311" s="106" customFormat="1" x14ac:dyDescent="0.25"/>
    <row r="2312" s="106" customFormat="1" x14ac:dyDescent="0.25"/>
    <row r="2313" s="106" customFormat="1" x14ac:dyDescent="0.25"/>
    <row r="2314" s="106" customFormat="1" x14ac:dyDescent="0.25"/>
    <row r="2315" s="106" customFormat="1" x14ac:dyDescent="0.25"/>
    <row r="2316" s="106" customFormat="1" x14ac:dyDescent="0.25"/>
    <row r="2317" s="106" customFormat="1" x14ac:dyDescent="0.25"/>
    <row r="2318" s="106" customFormat="1" x14ac:dyDescent="0.25"/>
    <row r="2319" s="106" customFormat="1" x14ac:dyDescent="0.25"/>
    <row r="2320" s="106" customFormat="1" x14ac:dyDescent="0.25"/>
    <row r="2321" s="106" customFormat="1" x14ac:dyDescent="0.25"/>
    <row r="2322" s="106" customFormat="1" x14ac:dyDescent="0.25"/>
    <row r="2323" s="106" customFormat="1" x14ac:dyDescent="0.25"/>
    <row r="2324" s="106" customFormat="1" x14ac:dyDescent="0.25"/>
    <row r="2325" s="106" customFormat="1" x14ac:dyDescent="0.25"/>
    <row r="2326" s="106" customFormat="1" x14ac:dyDescent="0.25"/>
    <row r="2327" s="106" customFormat="1" x14ac:dyDescent="0.25"/>
    <row r="2328" s="106" customFormat="1" x14ac:dyDescent="0.25"/>
    <row r="2329" s="106" customFormat="1" x14ac:dyDescent="0.25"/>
    <row r="2330" s="106" customFormat="1" x14ac:dyDescent="0.25"/>
    <row r="2331" s="106" customFormat="1" x14ac:dyDescent="0.25"/>
    <row r="2332" s="106" customFormat="1" x14ac:dyDescent="0.25"/>
    <row r="2333" s="106" customFormat="1" x14ac:dyDescent="0.25"/>
    <row r="2334" s="106" customFormat="1" x14ac:dyDescent="0.25"/>
    <row r="2335" s="106" customFormat="1" x14ac:dyDescent="0.25"/>
    <row r="2336" s="106" customFormat="1" x14ac:dyDescent="0.25"/>
    <row r="2337" s="106" customFormat="1" x14ac:dyDescent="0.25"/>
    <row r="2338" s="106" customFormat="1" x14ac:dyDescent="0.25"/>
    <row r="2339" s="106" customFormat="1" x14ac:dyDescent="0.25"/>
    <row r="2340" s="106" customFormat="1" x14ac:dyDescent="0.25"/>
    <row r="2341" s="106" customFormat="1" x14ac:dyDescent="0.25"/>
    <row r="2342" s="106" customFormat="1" x14ac:dyDescent="0.25"/>
    <row r="2343" s="106" customFormat="1" x14ac:dyDescent="0.25"/>
    <row r="2344" s="106" customFormat="1" x14ac:dyDescent="0.25"/>
    <row r="2345" s="106" customFormat="1" x14ac:dyDescent="0.25"/>
    <row r="2346" s="106" customFormat="1" x14ac:dyDescent="0.25"/>
    <row r="2347" s="106" customFormat="1" x14ac:dyDescent="0.25"/>
    <row r="2348" s="106" customFormat="1" x14ac:dyDescent="0.25"/>
    <row r="2349" s="106" customFormat="1" x14ac:dyDescent="0.25"/>
    <row r="2350" s="106" customFormat="1" x14ac:dyDescent="0.25"/>
    <row r="2351" s="106" customFormat="1" x14ac:dyDescent="0.25"/>
    <row r="2352" s="106" customFormat="1" x14ac:dyDescent="0.25"/>
    <row r="2353" s="106" customFormat="1" x14ac:dyDescent="0.25"/>
    <row r="2354" s="106" customFormat="1" x14ac:dyDescent="0.25"/>
    <row r="2355" s="106" customFormat="1" x14ac:dyDescent="0.25"/>
    <row r="2356" s="106" customFormat="1" x14ac:dyDescent="0.25"/>
    <row r="2357" s="106" customFormat="1" x14ac:dyDescent="0.25"/>
    <row r="2358" s="106" customFormat="1" x14ac:dyDescent="0.25"/>
    <row r="2359" s="106" customFormat="1" x14ac:dyDescent="0.25"/>
    <row r="2360" s="106" customFormat="1" x14ac:dyDescent="0.25"/>
    <row r="2361" s="106" customFormat="1" x14ac:dyDescent="0.25"/>
    <row r="2362" s="106" customFormat="1" x14ac:dyDescent="0.25"/>
    <row r="2363" s="106" customFormat="1" x14ac:dyDescent="0.25"/>
    <row r="2364" s="106" customFormat="1" x14ac:dyDescent="0.25"/>
    <row r="2365" s="106" customFormat="1" x14ac:dyDescent="0.25"/>
    <row r="2366" s="106" customFormat="1" x14ac:dyDescent="0.25"/>
    <row r="2367" s="106" customFormat="1" x14ac:dyDescent="0.25"/>
    <row r="2368" s="106" customFormat="1" x14ac:dyDescent="0.25"/>
    <row r="2369" s="106" customFormat="1" x14ac:dyDescent="0.25"/>
    <row r="2370" s="106" customFormat="1" x14ac:dyDescent="0.25"/>
    <row r="2371" s="106" customFormat="1" x14ac:dyDescent="0.25"/>
    <row r="2372" s="106" customFormat="1" x14ac:dyDescent="0.25"/>
    <row r="2373" s="106" customFormat="1" x14ac:dyDescent="0.25"/>
    <row r="2374" s="106" customFormat="1" x14ac:dyDescent="0.25"/>
    <row r="2375" s="106" customFormat="1" x14ac:dyDescent="0.25"/>
    <row r="2376" s="106" customFormat="1" x14ac:dyDescent="0.25"/>
    <row r="2377" s="106" customFormat="1" x14ac:dyDescent="0.25"/>
    <row r="2378" s="106" customFormat="1" x14ac:dyDescent="0.25"/>
    <row r="2379" s="106" customFormat="1" x14ac:dyDescent="0.25"/>
    <row r="2380" s="106" customFormat="1" x14ac:dyDescent="0.25"/>
    <row r="2381" s="106" customFormat="1" x14ac:dyDescent="0.25"/>
    <row r="2382" s="106" customFormat="1" x14ac:dyDescent="0.25"/>
    <row r="2383" s="106" customFormat="1" x14ac:dyDescent="0.25"/>
    <row r="2384" s="106" customFormat="1" x14ac:dyDescent="0.25"/>
    <row r="2385" s="106" customFormat="1" x14ac:dyDescent="0.25"/>
    <row r="2386" s="106" customFormat="1" x14ac:dyDescent="0.25"/>
    <row r="2387" s="106" customFormat="1" x14ac:dyDescent="0.25"/>
    <row r="2388" s="106" customFormat="1" x14ac:dyDescent="0.25"/>
    <row r="2389" s="106" customFormat="1" x14ac:dyDescent="0.25"/>
    <row r="2390" s="106" customFormat="1" x14ac:dyDescent="0.25"/>
    <row r="2391" s="106" customFormat="1" x14ac:dyDescent="0.25"/>
    <row r="2392" s="106" customFormat="1" x14ac:dyDescent="0.25"/>
    <row r="2393" s="106" customFormat="1" x14ac:dyDescent="0.25"/>
    <row r="2394" s="106" customFormat="1" x14ac:dyDescent="0.25"/>
    <row r="2395" s="106" customFormat="1" x14ac:dyDescent="0.25"/>
    <row r="2396" s="106" customFormat="1" x14ac:dyDescent="0.25"/>
    <row r="2397" s="106" customFormat="1" x14ac:dyDescent="0.25"/>
    <row r="2398" s="106" customFormat="1" x14ac:dyDescent="0.25"/>
    <row r="2399" s="106" customFormat="1" x14ac:dyDescent="0.25"/>
    <row r="2400" s="106" customFormat="1" x14ac:dyDescent="0.25"/>
    <row r="2401" s="106" customFormat="1" x14ac:dyDescent="0.25"/>
    <row r="2402" s="106" customFormat="1" x14ac:dyDescent="0.25"/>
    <row r="2403" s="106" customFormat="1" x14ac:dyDescent="0.25"/>
    <row r="2404" s="106" customFormat="1" x14ac:dyDescent="0.25"/>
    <row r="2405" s="106" customFormat="1" x14ac:dyDescent="0.25"/>
    <row r="2406" s="106" customFormat="1" x14ac:dyDescent="0.25"/>
    <row r="2407" s="106" customFormat="1" x14ac:dyDescent="0.25"/>
    <row r="2408" s="106" customFormat="1" x14ac:dyDescent="0.25"/>
    <row r="2409" s="106" customFormat="1" x14ac:dyDescent="0.25"/>
    <row r="2410" s="106" customFormat="1" x14ac:dyDescent="0.25"/>
    <row r="2411" s="106" customFormat="1" x14ac:dyDescent="0.25"/>
    <row r="2412" s="106" customFormat="1" x14ac:dyDescent="0.25"/>
    <row r="2413" s="106" customFormat="1" x14ac:dyDescent="0.25"/>
    <row r="2414" s="106" customFormat="1" x14ac:dyDescent="0.25"/>
    <row r="2415" s="106" customFormat="1" x14ac:dyDescent="0.25"/>
    <row r="2416" s="106" customFormat="1" x14ac:dyDescent="0.25"/>
    <row r="2417" s="106" customFormat="1" x14ac:dyDescent="0.25"/>
    <row r="2418" s="106" customFormat="1" x14ac:dyDescent="0.25"/>
    <row r="2419" s="106" customFormat="1" x14ac:dyDescent="0.25"/>
    <row r="2420" s="106" customFormat="1" x14ac:dyDescent="0.25"/>
    <row r="2421" s="106" customFormat="1" x14ac:dyDescent="0.25"/>
    <row r="2422" s="106" customFormat="1" x14ac:dyDescent="0.25"/>
    <row r="2423" s="106" customFormat="1" x14ac:dyDescent="0.25"/>
    <row r="2424" s="106" customFormat="1" x14ac:dyDescent="0.25"/>
    <row r="2425" s="106" customFormat="1" x14ac:dyDescent="0.25"/>
    <row r="2426" s="106" customFormat="1" x14ac:dyDescent="0.25"/>
    <row r="2427" s="106" customFormat="1" x14ac:dyDescent="0.25"/>
    <row r="2428" s="106" customFormat="1" x14ac:dyDescent="0.25"/>
    <row r="2429" s="106" customFormat="1" x14ac:dyDescent="0.25"/>
    <row r="2430" s="106" customFormat="1" x14ac:dyDescent="0.25"/>
    <row r="2431" s="106" customFormat="1" x14ac:dyDescent="0.25"/>
    <row r="2432" s="106" customFormat="1" x14ac:dyDescent="0.25"/>
    <row r="2433" s="106" customFormat="1" x14ac:dyDescent="0.25"/>
    <row r="2434" s="106" customFormat="1" x14ac:dyDescent="0.25"/>
    <row r="2435" s="106" customFormat="1" x14ac:dyDescent="0.25"/>
    <row r="2436" s="106" customFormat="1" x14ac:dyDescent="0.25"/>
    <row r="2437" s="106" customFormat="1" x14ac:dyDescent="0.25"/>
    <row r="2438" s="106" customFormat="1" x14ac:dyDescent="0.25"/>
    <row r="2439" s="106" customFormat="1" x14ac:dyDescent="0.25"/>
    <row r="2440" s="106" customFormat="1" x14ac:dyDescent="0.25"/>
    <row r="2441" s="106" customFormat="1" x14ac:dyDescent="0.25"/>
    <row r="2442" s="106" customFormat="1" x14ac:dyDescent="0.25"/>
    <row r="2443" s="106" customFormat="1" x14ac:dyDescent="0.25"/>
    <row r="2444" s="106" customFormat="1" x14ac:dyDescent="0.25"/>
    <row r="2445" s="106" customFormat="1" x14ac:dyDescent="0.25"/>
    <row r="2446" s="106" customFormat="1" x14ac:dyDescent="0.25"/>
    <row r="2447" s="106" customFormat="1" x14ac:dyDescent="0.25"/>
    <row r="2448" s="106" customFormat="1" x14ac:dyDescent="0.25"/>
    <row r="2449" s="106" customFormat="1" x14ac:dyDescent="0.25"/>
    <row r="2450" s="106" customFormat="1" x14ac:dyDescent="0.25"/>
    <row r="2451" s="106" customFormat="1" x14ac:dyDescent="0.25"/>
    <row r="2452" s="106" customFormat="1" x14ac:dyDescent="0.25"/>
    <row r="2453" s="106" customFormat="1" x14ac:dyDescent="0.25"/>
    <row r="2454" s="106" customFormat="1" x14ac:dyDescent="0.25"/>
    <row r="2455" s="106" customFormat="1" x14ac:dyDescent="0.25"/>
    <row r="2456" s="106" customFormat="1" x14ac:dyDescent="0.25"/>
    <row r="2457" s="106" customFormat="1" x14ac:dyDescent="0.25"/>
    <row r="2458" s="106" customFormat="1" x14ac:dyDescent="0.25"/>
    <row r="2459" s="106" customFormat="1" x14ac:dyDescent="0.25"/>
    <row r="2460" s="106" customFormat="1" x14ac:dyDescent="0.25"/>
    <row r="2461" s="106" customFormat="1" x14ac:dyDescent="0.25"/>
    <row r="2462" s="106" customFormat="1" x14ac:dyDescent="0.25"/>
    <row r="2463" s="106" customFormat="1" x14ac:dyDescent="0.25"/>
    <row r="2464" s="106" customFormat="1" x14ac:dyDescent="0.25"/>
    <row r="2465" s="106" customFormat="1" x14ac:dyDescent="0.25"/>
    <row r="2466" s="106" customFormat="1" x14ac:dyDescent="0.25"/>
    <row r="2467" s="106" customFormat="1" x14ac:dyDescent="0.25"/>
    <row r="2468" s="106" customFormat="1" x14ac:dyDescent="0.25"/>
    <row r="2469" s="106" customFormat="1" x14ac:dyDescent="0.25"/>
    <row r="2470" s="106" customFormat="1" x14ac:dyDescent="0.25"/>
    <row r="2471" s="106" customFormat="1" x14ac:dyDescent="0.25"/>
    <row r="2472" s="106" customFormat="1" x14ac:dyDescent="0.25"/>
    <row r="2473" s="106" customFormat="1" x14ac:dyDescent="0.25"/>
    <row r="2474" s="106" customFormat="1" x14ac:dyDescent="0.25"/>
    <row r="2475" s="106" customFormat="1" x14ac:dyDescent="0.25"/>
    <row r="2476" s="106" customFormat="1" x14ac:dyDescent="0.25"/>
    <row r="2477" s="106" customFormat="1" x14ac:dyDescent="0.25"/>
    <row r="2478" s="106" customFormat="1" x14ac:dyDescent="0.25"/>
    <row r="2479" s="106" customFormat="1" x14ac:dyDescent="0.25"/>
    <row r="2480" s="106" customFormat="1" x14ac:dyDescent="0.25"/>
    <row r="2481" s="106" customFormat="1" x14ac:dyDescent="0.25"/>
    <row r="2482" s="106" customFormat="1" x14ac:dyDescent="0.25"/>
    <row r="2483" s="106" customFormat="1" x14ac:dyDescent="0.25"/>
    <row r="2484" s="106" customFormat="1" x14ac:dyDescent="0.25"/>
    <row r="2485" s="106" customFormat="1" x14ac:dyDescent="0.25"/>
    <row r="2486" s="106" customFormat="1" x14ac:dyDescent="0.25"/>
    <row r="2487" s="106" customFormat="1" x14ac:dyDescent="0.25"/>
    <row r="2488" s="106" customFormat="1" x14ac:dyDescent="0.25"/>
    <row r="2489" s="106" customFormat="1" x14ac:dyDescent="0.25"/>
    <row r="2490" s="106" customFormat="1" x14ac:dyDescent="0.25"/>
    <row r="2491" s="106" customFormat="1" x14ac:dyDescent="0.25"/>
    <row r="2492" s="106" customFormat="1" x14ac:dyDescent="0.25"/>
    <row r="2493" s="106" customFormat="1" x14ac:dyDescent="0.25"/>
    <row r="2494" s="106" customFormat="1" x14ac:dyDescent="0.25"/>
    <row r="2495" s="106" customFormat="1" x14ac:dyDescent="0.25"/>
    <row r="2496" s="106" customFormat="1" x14ac:dyDescent="0.25"/>
    <row r="2497" s="106" customFormat="1" x14ac:dyDescent="0.25"/>
    <row r="2498" s="106" customFormat="1" x14ac:dyDescent="0.25"/>
    <row r="2499" s="106" customFormat="1" x14ac:dyDescent="0.25"/>
    <row r="2500" s="106" customFormat="1" x14ac:dyDescent="0.25"/>
    <row r="2501" s="106" customFormat="1" x14ac:dyDescent="0.25"/>
    <row r="2502" s="106" customFormat="1" x14ac:dyDescent="0.25"/>
    <row r="2503" s="106" customFormat="1" x14ac:dyDescent="0.25"/>
    <row r="2504" s="106" customFormat="1" x14ac:dyDescent="0.25"/>
    <row r="2505" s="106" customFormat="1" x14ac:dyDescent="0.25"/>
    <row r="2506" s="106" customFormat="1" x14ac:dyDescent="0.25"/>
    <row r="2507" s="106" customFormat="1" x14ac:dyDescent="0.25"/>
    <row r="2508" s="106" customFormat="1" x14ac:dyDescent="0.25"/>
    <row r="2509" s="106" customFormat="1" x14ac:dyDescent="0.25"/>
    <row r="2510" s="106" customFormat="1" x14ac:dyDescent="0.25"/>
    <row r="2511" s="106" customFormat="1" x14ac:dyDescent="0.25"/>
    <row r="2512" s="106" customFormat="1" x14ac:dyDescent="0.25"/>
    <row r="2513" s="106" customFormat="1" x14ac:dyDescent="0.25"/>
    <row r="2514" s="106" customFormat="1" x14ac:dyDescent="0.25"/>
    <row r="2515" s="106" customFormat="1" x14ac:dyDescent="0.25"/>
    <row r="2516" s="106" customFormat="1" x14ac:dyDescent="0.25"/>
    <row r="2517" s="106" customFormat="1" x14ac:dyDescent="0.25"/>
    <row r="2518" s="106" customFormat="1" x14ac:dyDescent="0.25"/>
    <row r="2519" s="106" customFormat="1" x14ac:dyDescent="0.25"/>
    <row r="2520" s="106" customFormat="1" x14ac:dyDescent="0.25"/>
    <row r="2521" s="106" customFormat="1" x14ac:dyDescent="0.25"/>
    <row r="2522" s="106" customFormat="1" x14ac:dyDescent="0.25"/>
    <row r="2523" s="106" customFormat="1" x14ac:dyDescent="0.25"/>
    <row r="2524" s="106" customFormat="1" x14ac:dyDescent="0.25"/>
    <row r="2525" s="106" customFormat="1" x14ac:dyDescent="0.25"/>
    <row r="2526" s="106" customFormat="1" x14ac:dyDescent="0.25"/>
    <row r="2527" s="106" customFormat="1" x14ac:dyDescent="0.25"/>
    <row r="2528" s="106" customFormat="1" x14ac:dyDescent="0.25"/>
    <row r="2529" s="106" customFormat="1" x14ac:dyDescent="0.25"/>
    <row r="2530" s="106" customFormat="1" x14ac:dyDescent="0.25"/>
    <row r="2531" s="106" customFormat="1" x14ac:dyDescent="0.25"/>
    <row r="2532" s="106" customFormat="1" x14ac:dyDescent="0.25"/>
    <row r="2533" s="106" customFormat="1" x14ac:dyDescent="0.25"/>
    <row r="2534" s="106" customFormat="1" x14ac:dyDescent="0.25"/>
    <row r="2535" s="106" customFormat="1" x14ac:dyDescent="0.25"/>
    <row r="2536" s="106" customFormat="1" x14ac:dyDescent="0.25"/>
    <row r="2537" s="106" customFormat="1" x14ac:dyDescent="0.25"/>
    <row r="2538" s="106" customFormat="1" x14ac:dyDescent="0.25"/>
    <row r="2539" s="106" customFormat="1" x14ac:dyDescent="0.25"/>
    <row r="2540" s="106" customFormat="1" x14ac:dyDescent="0.25"/>
    <row r="2541" s="106" customFormat="1" x14ac:dyDescent="0.25"/>
    <row r="2542" s="106" customFormat="1" x14ac:dyDescent="0.25"/>
    <row r="2543" s="106" customFormat="1" x14ac:dyDescent="0.25"/>
    <row r="2544" s="106" customFormat="1" x14ac:dyDescent="0.25"/>
    <row r="2545" s="106" customFormat="1" x14ac:dyDescent="0.25"/>
    <row r="2546" s="106" customFormat="1" x14ac:dyDescent="0.25"/>
    <row r="2547" s="106" customFormat="1" x14ac:dyDescent="0.25"/>
    <row r="2548" s="106" customFormat="1" x14ac:dyDescent="0.25"/>
    <row r="2549" s="106" customFormat="1" x14ac:dyDescent="0.25"/>
    <row r="2550" s="106" customFormat="1" x14ac:dyDescent="0.25"/>
    <row r="2551" s="106" customFormat="1" x14ac:dyDescent="0.25"/>
    <row r="2552" s="106" customFormat="1" x14ac:dyDescent="0.25"/>
    <row r="2553" s="106" customFormat="1" x14ac:dyDescent="0.25"/>
    <row r="2554" s="106" customFormat="1" x14ac:dyDescent="0.25"/>
    <row r="2555" s="106" customFormat="1" x14ac:dyDescent="0.25"/>
    <row r="2556" s="106" customFormat="1" x14ac:dyDescent="0.25"/>
    <row r="2557" s="106" customFormat="1" x14ac:dyDescent="0.25"/>
    <row r="2558" s="106" customFormat="1" x14ac:dyDescent="0.25"/>
    <row r="2559" s="106" customFormat="1" x14ac:dyDescent="0.25"/>
    <row r="2560" s="106" customFormat="1" x14ac:dyDescent="0.25"/>
    <row r="2561" s="106" customFormat="1" x14ac:dyDescent="0.25"/>
    <row r="2562" s="106" customFormat="1" x14ac:dyDescent="0.25"/>
    <row r="2563" s="106" customFormat="1" x14ac:dyDescent="0.25"/>
    <row r="2564" s="106" customFormat="1" x14ac:dyDescent="0.25"/>
    <row r="2565" s="106" customFormat="1" x14ac:dyDescent="0.25"/>
    <row r="2566" s="106" customFormat="1" x14ac:dyDescent="0.25"/>
    <row r="2567" s="106" customFormat="1" x14ac:dyDescent="0.25"/>
    <row r="2568" s="106" customFormat="1" x14ac:dyDescent="0.25"/>
    <row r="2569" s="106" customFormat="1" x14ac:dyDescent="0.25"/>
    <row r="2570" s="106" customFormat="1" x14ac:dyDescent="0.25"/>
    <row r="2571" s="106" customFormat="1" x14ac:dyDescent="0.25"/>
    <row r="2572" s="106" customFormat="1" x14ac:dyDescent="0.25"/>
    <row r="2573" s="106" customFormat="1" x14ac:dyDescent="0.25"/>
    <row r="2574" s="106" customFormat="1" x14ac:dyDescent="0.25"/>
    <row r="2575" s="106" customFormat="1" x14ac:dyDescent="0.25"/>
    <row r="2576" s="106" customFormat="1" x14ac:dyDescent="0.25"/>
    <row r="2577" s="106" customFormat="1" x14ac:dyDescent="0.25"/>
    <row r="2578" s="106" customFormat="1" x14ac:dyDescent="0.25"/>
    <row r="2579" s="106" customFormat="1" x14ac:dyDescent="0.25"/>
    <row r="2580" s="106" customFormat="1" x14ac:dyDescent="0.25"/>
    <row r="2581" s="106" customFormat="1" x14ac:dyDescent="0.25"/>
    <row r="2582" s="106" customFormat="1" x14ac:dyDescent="0.25"/>
    <row r="2583" s="106" customFormat="1" x14ac:dyDescent="0.25"/>
    <row r="2584" s="106" customFormat="1" x14ac:dyDescent="0.25"/>
    <row r="2585" s="106" customFormat="1" x14ac:dyDescent="0.25"/>
    <row r="2586" s="106" customFormat="1" x14ac:dyDescent="0.25"/>
    <row r="2587" s="106" customFormat="1" x14ac:dyDescent="0.25"/>
    <row r="2588" s="106" customFormat="1" x14ac:dyDescent="0.25"/>
    <row r="2589" s="106" customFormat="1" x14ac:dyDescent="0.25"/>
    <row r="2590" s="106" customFormat="1" x14ac:dyDescent="0.25"/>
    <row r="2591" s="106" customFormat="1" x14ac:dyDescent="0.25"/>
    <row r="2592" s="106" customFormat="1" x14ac:dyDescent="0.25"/>
    <row r="2593" s="106" customFormat="1" x14ac:dyDescent="0.25"/>
    <row r="2594" s="106" customFormat="1" x14ac:dyDescent="0.25"/>
    <row r="2595" s="106" customFormat="1" x14ac:dyDescent="0.25"/>
    <row r="2596" s="106" customFormat="1" x14ac:dyDescent="0.25"/>
    <row r="2597" s="106" customFormat="1" x14ac:dyDescent="0.25"/>
    <row r="2598" s="106" customFormat="1" x14ac:dyDescent="0.25"/>
    <row r="2599" s="106" customFormat="1" x14ac:dyDescent="0.25"/>
    <row r="2600" s="106" customFormat="1" x14ac:dyDescent="0.25"/>
    <row r="2601" s="106" customFormat="1" x14ac:dyDescent="0.25"/>
    <row r="2602" s="106" customFormat="1" x14ac:dyDescent="0.25"/>
    <row r="2603" s="106" customFormat="1" x14ac:dyDescent="0.25"/>
    <row r="2604" s="106" customFormat="1" x14ac:dyDescent="0.25"/>
    <row r="2605" s="106" customFormat="1" x14ac:dyDescent="0.25"/>
    <row r="2606" s="106" customFormat="1" x14ac:dyDescent="0.25"/>
    <row r="2607" s="106" customFormat="1" x14ac:dyDescent="0.25"/>
    <row r="2608" s="106" customFormat="1" x14ac:dyDescent="0.25"/>
    <row r="2609" s="106" customFormat="1" x14ac:dyDescent="0.25"/>
    <row r="2610" s="106" customFormat="1" x14ac:dyDescent="0.25"/>
    <row r="2611" s="106" customFormat="1" x14ac:dyDescent="0.25"/>
    <row r="2612" s="106" customFormat="1" x14ac:dyDescent="0.25"/>
    <row r="2613" s="106" customFormat="1" x14ac:dyDescent="0.25"/>
    <row r="2614" s="106" customFormat="1" x14ac:dyDescent="0.25"/>
    <row r="2615" s="106" customFormat="1" x14ac:dyDescent="0.25"/>
    <row r="2616" s="106" customFormat="1" x14ac:dyDescent="0.25"/>
    <row r="2617" s="106" customFormat="1" x14ac:dyDescent="0.25"/>
    <row r="2618" s="106" customFormat="1" x14ac:dyDescent="0.25"/>
    <row r="2619" s="106" customFormat="1" x14ac:dyDescent="0.25"/>
    <row r="2620" s="106" customFormat="1" x14ac:dyDescent="0.25"/>
    <row r="2621" s="106" customFormat="1" x14ac:dyDescent="0.25"/>
    <row r="2622" s="106" customFormat="1" x14ac:dyDescent="0.25"/>
    <row r="2623" s="106" customFormat="1" x14ac:dyDescent="0.25"/>
    <row r="2624" s="106" customFormat="1" x14ac:dyDescent="0.25"/>
    <row r="2625" s="106" customFormat="1" x14ac:dyDescent="0.25"/>
    <row r="2626" s="106" customFormat="1" x14ac:dyDescent="0.25"/>
    <row r="2627" s="106" customFormat="1" x14ac:dyDescent="0.25"/>
    <row r="2628" s="106" customFormat="1" x14ac:dyDescent="0.25"/>
    <row r="2629" s="106" customFormat="1" x14ac:dyDescent="0.25"/>
    <row r="2630" s="106" customFormat="1" x14ac:dyDescent="0.25"/>
    <row r="2631" s="106" customFormat="1" x14ac:dyDescent="0.25"/>
    <row r="2632" s="106" customFormat="1" x14ac:dyDescent="0.25"/>
    <row r="2633" s="106" customFormat="1" x14ac:dyDescent="0.25"/>
    <row r="2634" s="106" customFormat="1" x14ac:dyDescent="0.25"/>
    <row r="2635" s="106" customFormat="1" x14ac:dyDescent="0.25"/>
    <row r="2636" s="106" customFormat="1" x14ac:dyDescent="0.25"/>
    <row r="2637" s="106" customFormat="1" x14ac:dyDescent="0.25"/>
    <row r="2638" s="106" customFormat="1" x14ac:dyDescent="0.25"/>
    <row r="2639" s="106" customFormat="1" x14ac:dyDescent="0.25"/>
    <row r="2640" s="106" customFormat="1" x14ac:dyDescent="0.25"/>
    <row r="2641" s="106" customFormat="1" x14ac:dyDescent="0.25"/>
    <row r="2642" s="106" customFormat="1" x14ac:dyDescent="0.25"/>
    <row r="2643" s="106" customFormat="1" x14ac:dyDescent="0.25"/>
    <row r="2644" s="106" customFormat="1" x14ac:dyDescent="0.25"/>
    <row r="2645" s="106" customFormat="1" x14ac:dyDescent="0.25"/>
    <row r="2646" s="106" customFormat="1" x14ac:dyDescent="0.25"/>
    <row r="2647" s="106" customFormat="1" x14ac:dyDescent="0.25"/>
    <row r="2648" s="106" customFormat="1" x14ac:dyDescent="0.25"/>
    <row r="2649" s="106" customFormat="1" x14ac:dyDescent="0.25"/>
    <row r="2650" s="106" customFormat="1" x14ac:dyDescent="0.25"/>
    <row r="2651" s="106" customFormat="1" x14ac:dyDescent="0.25"/>
    <row r="2652" s="106" customFormat="1" x14ac:dyDescent="0.25"/>
    <row r="2653" s="106" customFormat="1" x14ac:dyDescent="0.25"/>
    <row r="2654" s="106" customFormat="1" x14ac:dyDescent="0.25"/>
    <row r="2655" s="106" customFormat="1" x14ac:dyDescent="0.25"/>
    <row r="2656" s="106" customFormat="1" x14ac:dyDescent="0.25"/>
    <row r="2657" s="106" customFormat="1" x14ac:dyDescent="0.25"/>
    <row r="2658" s="106" customFormat="1" x14ac:dyDescent="0.25"/>
    <row r="2659" s="106" customFormat="1" x14ac:dyDescent="0.25"/>
    <row r="2660" s="106" customFormat="1" x14ac:dyDescent="0.25"/>
    <row r="2661" s="106" customFormat="1" x14ac:dyDescent="0.25"/>
    <row r="2662" s="106" customFormat="1" x14ac:dyDescent="0.25"/>
    <row r="2663" s="106" customFormat="1" x14ac:dyDescent="0.25"/>
    <row r="2664" s="106" customFormat="1" x14ac:dyDescent="0.25"/>
    <row r="2665" s="106" customFormat="1" x14ac:dyDescent="0.25"/>
    <row r="2666" s="106" customFormat="1" x14ac:dyDescent="0.25"/>
    <row r="2667" s="106" customFormat="1" x14ac:dyDescent="0.25"/>
    <row r="2668" s="106" customFormat="1" x14ac:dyDescent="0.25"/>
    <row r="2669" s="106" customFormat="1" x14ac:dyDescent="0.25"/>
    <row r="2670" s="106" customFormat="1" x14ac:dyDescent="0.25"/>
    <row r="2671" s="106" customFormat="1" x14ac:dyDescent="0.25"/>
    <row r="2672" s="106" customFormat="1" x14ac:dyDescent="0.25"/>
    <row r="2673" s="106" customFormat="1" x14ac:dyDescent="0.25"/>
    <row r="2674" s="106" customFormat="1" x14ac:dyDescent="0.25"/>
    <row r="2675" s="106" customFormat="1" x14ac:dyDescent="0.25"/>
    <row r="2676" s="106" customFormat="1" x14ac:dyDescent="0.25"/>
    <row r="2677" s="106" customFormat="1" x14ac:dyDescent="0.25"/>
    <row r="2678" s="106" customFormat="1" x14ac:dyDescent="0.25"/>
    <row r="2679" s="106" customFormat="1" x14ac:dyDescent="0.25"/>
    <row r="2680" s="106" customFormat="1" x14ac:dyDescent="0.25"/>
    <row r="2681" s="106" customFormat="1" x14ac:dyDescent="0.25"/>
    <row r="2682" s="106" customFormat="1" x14ac:dyDescent="0.25"/>
    <row r="2683" s="106" customFormat="1" x14ac:dyDescent="0.25"/>
    <row r="2684" s="106" customFormat="1" x14ac:dyDescent="0.25"/>
    <row r="2685" s="106" customFormat="1" x14ac:dyDescent="0.25"/>
    <row r="2686" s="106" customFormat="1" x14ac:dyDescent="0.25"/>
    <row r="2687" s="106" customFormat="1" x14ac:dyDescent="0.25"/>
    <row r="2688" s="106" customFormat="1" x14ac:dyDescent="0.25"/>
    <row r="2689" s="106" customFormat="1" x14ac:dyDescent="0.25"/>
    <row r="2690" s="106" customFormat="1" x14ac:dyDescent="0.25"/>
    <row r="2691" s="106" customFormat="1" x14ac:dyDescent="0.25"/>
    <row r="2692" s="106" customFormat="1" x14ac:dyDescent="0.25"/>
    <row r="2693" s="106" customFormat="1" x14ac:dyDescent="0.25"/>
    <row r="2694" s="106" customFormat="1" x14ac:dyDescent="0.25"/>
    <row r="2695" s="106" customFormat="1" x14ac:dyDescent="0.25"/>
    <row r="2696" s="106" customFormat="1" x14ac:dyDescent="0.25"/>
    <row r="2697" s="106" customFormat="1" x14ac:dyDescent="0.25"/>
    <row r="2698" s="106" customFormat="1" x14ac:dyDescent="0.25"/>
    <row r="2699" s="106" customFormat="1" x14ac:dyDescent="0.25"/>
    <row r="2700" s="106" customFormat="1" x14ac:dyDescent="0.25"/>
    <row r="2701" s="106" customFormat="1" x14ac:dyDescent="0.25"/>
    <row r="2702" s="106" customFormat="1" x14ac:dyDescent="0.25"/>
    <row r="2703" s="106" customFormat="1" x14ac:dyDescent="0.25"/>
    <row r="2704" s="106" customFormat="1" x14ac:dyDescent="0.25"/>
    <row r="2705" s="106" customFormat="1" x14ac:dyDescent="0.25"/>
    <row r="2706" s="106" customFormat="1" x14ac:dyDescent="0.25"/>
    <row r="2707" s="106" customFormat="1" x14ac:dyDescent="0.25"/>
    <row r="2708" s="106" customFormat="1" x14ac:dyDescent="0.25"/>
    <row r="2709" s="106" customFormat="1" x14ac:dyDescent="0.25"/>
    <row r="2710" s="106" customFormat="1" x14ac:dyDescent="0.25"/>
    <row r="2711" s="106" customFormat="1" x14ac:dyDescent="0.25"/>
    <row r="2712" s="106" customFormat="1" x14ac:dyDescent="0.25"/>
    <row r="2713" s="106" customFormat="1" x14ac:dyDescent="0.25"/>
    <row r="2714" s="106" customFormat="1" x14ac:dyDescent="0.25"/>
    <row r="2715" s="106" customFormat="1" x14ac:dyDescent="0.25"/>
    <row r="2716" s="106" customFormat="1" x14ac:dyDescent="0.25"/>
    <row r="2717" s="106" customFormat="1" x14ac:dyDescent="0.25"/>
    <row r="2718" s="106" customFormat="1" x14ac:dyDescent="0.25"/>
    <row r="2719" s="106" customFormat="1" x14ac:dyDescent="0.25"/>
    <row r="2720" s="106" customFormat="1" x14ac:dyDescent="0.25"/>
    <row r="2721" s="106" customFormat="1" x14ac:dyDescent="0.25"/>
    <row r="2722" s="106" customFormat="1" x14ac:dyDescent="0.25"/>
    <row r="2723" s="106" customFormat="1" x14ac:dyDescent="0.25"/>
    <row r="2724" s="106" customFormat="1" x14ac:dyDescent="0.25"/>
    <row r="2725" s="106" customFormat="1" x14ac:dyDescent="0.25"/>
    <row r="2726" s="106" customFormat="1" x14ac:dyDescent="0.25"/>
    <row r="2727" s="106" customFormat="1" x14ac:dyDescent="0.25"/>
    <row r="2728" s="106" customFormat="1" x14ac:dyDescent="0.25"/>
    <row r="2729" s="106" customFormat="1" x14ac:dyDescent="0.25"/>
    <row r="2730" s="106" customFormat="1" x14ac:dyDescent="0.25"/>
    <row r="2731" s="106" customFormat="1" x14ac:dyDescent="0.25"/>
    <row r="2732" s="106" customFormat="1" x14ac:dyDescent="0.25"/>
    <row r="2733" s="106" customFormat="1" x14ac:dyDescent="0.25"/>
    <row r="2734" s="106" customFormat="1" x14ac:dyDescent="0.25"/>
    <row r="2735" s="106" customFormat="1" x14ac:dyDescent="0.25"/>
    <row r="2736" s="106" customFormat="1" x14ac:dyDescent="0.25"/>
    <row r="2737" s="106" customFormat="1" x14ac:dyDescent="0.25"/>
    <row r="2738" s="106" customFormat="1" x14ac:dyDescent="0.25"/>
    <row r="2739" s="106" customFormat="1" x14ac:dyDescent="0.25"/>
    <row r="2740" s="106" customFormat="1" x14ac:dyDescent="0.25"/>
    <row r="2741" s="106" customFormat="1" x14ac:dyDescent="0.25"/>
    <row r="2742" s="106" customFormat="1" x14ac:dyDescent="0.25"/>
    <row r="2743" s="106" customFormat="1" x14ac:dyDescent="0.25"/>
    <row r="2744" s="106" customFormat="1" x14ac:dyDescent="0.25"/>
    <row r="2745" s="106" customFormat="1" x14ac:dyDescent="0.25"/>
    <row r="2746" s="106" customFormat="1" x14ac:dyDescent="0.25"/>
    <row r="2747" s="106" customFormat="1" x14ac:dyDescent="0.25"/>
    <row r="2748" s="106" customFormat="1" x14ac:dyDescent="0.25"/>
    <row r="2749" s="106" customFormat="1" x14ac:dyDescent="0.25"/>
    <row r="2750" s="106" customFormat="1" x14ac:dyDescent="0.25"/>
    <row r="2751" s="106" customFormat="1" x14ac:dyDescent="0.25"/>
    <row r="2752" s="106" customFormat="1" x14ac:dyDescent="0.25"/>
    <row r="2753" s="106" customFormat="1" x14ac:dyDescent="0.25"/>
    <row r="2754" s="106" customFormat="1" x14ac:dyDescent="0.25"/>
    <row r="2755" s="106" customFormat="1" x14ac:dyDescent="0.25"/>
    <row r="2756" s="106" customFormat="1" x14ac:dyDescent="0.25"/>
    <row r="2757" s="106" customFormat="1" x14ac:dyDescent="0.25"/>
    <row r="2758" s="106" customFormat="1" x14ac:dyDescent="0.25"/>
    <row r="2759" s="106" customFormat="1" x14ac:dyDescent="0.25"/>
    <row r="2760" s="106" customFormat="1" x14ac:dyDescent="0.25"/>
    <row r="2761" s="106" customFormat="1" x14ac:dyDescent="0.25"/>
    <row r="2762" s="106" customFormat="1" x14ac:dyDescent="0.25"/>
    <row r="2763" s="106" customFormat="1" x14ac:dyDescent="0.25"/>
    <row r="2764" s="106" customFormat="1" x14ac:dyDescent="0.25"/>
    <row r="2765" s="106" customFormat="1" x14ac:dyDescent="0.25"/>
    <row r="2766" s="106" customFormat="1" x14ac:dyDescent="0.25"/>
    <row r="2767" s="106" customFormat="1" x14ac:dyDescent="0.25"/>
    <row r="2768" s="106" customFormat="1" x14ac:dyDescent="0.25"/>
    <row r="2769" s="106" customFormat="1" x14ac:dyDescent="0.25"/>
    <row r="2770" s="106" customFormat="1" x14ac:dyDescent="0.25"/>
    <row r="2771" s="106" customFormat="1" x14ac:dyDescent="0.25"/>
    <row r="2772" s="106" customFormat="1" x14ac:dyDescent="0.25"/>
    <row r="2773" s="106" customFormat="1" x14ac:dyDescent="0.25"/>
    <row r="2774" s="106" customFormat="1" x14ac:dyDescent="0.25"/>
    <row r="2775" s="106" customFormat="1" x14ac:dyDescent="0.25"/>
    <row r="2776" s="106" customFormat="1" x14ac:dyDescent="0.25"/>
    <row r="2777" s="106" customFormat="1" x14ac:dyDescent="0.25"/>
    <row r="2778" s="106" customFormat="1" x14ac:dyDescent="0.25"/>
    <row r="2779" s="106" customFormat="1" x14ac:dyDescent="0.25"/>
    <row r="2780" s="106" customFormat="1" x14ac:dyDescent="0.25"/>
    <row r="2781" s="106" customFormat="1" x14ac:dyDescent="0.25"/>
    <row r="2782" s="106" customFormat="1" x14ac:dyDescent="0.25"/>
    <row r="2783" s="106" customFormat="1" x14ac:dyDescent="0.25"/>
    <row r="2784" s="106" customFormat="1" x14ac:dyDescent="0.25"/>
    <row r="2785" s="106" customFormat="1" x14ac:dyDescent="0.25"/>
    <row r="2786" s="106" customFormat="1" x14ac:dyDescent="0.25"/>
    <row r="2787" s="106" customFormat="1" x14ac:dyDescent="0.25"/>
    <row r="2788" s="106" customFormat="1" x14ac:dyDescent="0.25"/>
    <row r="2789" s="106" customFormat="1" x14ac:dyDescent="0.25"/>
    <row r="2790" s="106" customFormat="1" x14ac:dyDescent="0.25"/>
    <row r="2791" s="106" customFormat="1" x14ac:dyDescent="0.25"/>
    <row r="2792" s="106" customFormat="1" x14ac:dyDescent="0.25"/>
    <row r="2793" s="106" customFormat="1" x14ac:dyDescent="0.25"/>
    <row r="2794" s="106" customFormat="1" x14ac:dyDescent="0.25"/>
    <row r="2795" s="106" customFormat="1" x14ac:dyDescent="0.25"/>
    <row r="2796" s="106" customFormat="1" x14ac:dyDescent="0.25"/>
    <row r="2797" s="106" customFormat="1" x14ac:dyDescent="0.25"/>
    <row r="2798" s="106" customFormat="1" x14ac:dyDescent="0.25"/>
    <row r="2799" s="106" customFormat="1" x14ac:dyDescent="0.25"/>
    <row r="2800" s="106" customFormat="1" x14ac:dyDescent="0.25"/>
    <row r="2801" s="106" customFormat="1" x14ac:dyDescent="0.25"/>
    <row r="2802" s="106" customFormat="1" x14ac:dyDescent="0.25"/>
    <row r="2803" s="106" customFormat="1" x14ac:dyDescent="0.25"/>
    <row r="2804" s="106" customFormat="1" x14ac:dyDescent="0.25"/>
    <row r="2805" s="106" customFormat="1" x14ac:dyDescent="0.25"/>
    <row r="2806" s="106" customFormat="1" x14ac:dyDescent="0.25"/>
    <row r="2807" s="106" customFormat="1" x14ac:dyDescent="0.25"/>
    <row r="2808" s="106" customFormat="1" x14ac:dyDescent="0.25"/>
    <row r="2809" s="106" customFormat="1" x14ac:dyDescent="0.25"/>
    <row r="2810" s="106" customFormat="1" x14ac:dyDescent="0.25"/>
    <row r="2811" s="106" customFormat="1" x14ac:dyDescent="0.25"/>
    <row r="2812" s="106" customFormat="1" x14ac:dyDescent="0.25"/>
    <row r="2813" s="106" customFormat="1" x14ac:dyDescent="0.25"/>
    <row r="2814" s="106" customFormat="1" x14ac:dyDescent="0.25"/>
    <row r="2815" s="106" customFormat="1" x14ac:dyDescent="0.25"/>
    <row r="2816" s="106" customFormat="1" x14ac:dyDescent="0.25"/>
    <row r="2817" s="106" customFormat="1" x14ac:dyDescent="0.25"/>
    <row r="2818" s="106" customFormat="1" x14ac:dyDescent="0.25"/>
    <row r="2819" s="106" customFormat="1" x14ac:dyDescent="0.25"/>
    <row r="2820" s="106" customFormat="1" x14ac:dyDescent="0.25"/>
    <row r="2821" s="106" customFormat="1" x14ac:dyDescent="0.25"/>
    <row r="2822" s="106" customFormat="1" x14ac:dyDescent="0.25"/>
    <row r="2823" s="106" customFormat="1" x14ac:dyDescent="0.25"/>
    <row r="2824" s="106" customFormat="1" x14ac:dyDescent="0.25"/>
    <row r="2825" s="106" customFormat="1" x14ac:dyDescent="0.25"/>
    <row r="2826" s="106" customFormat="1" x14ac:dyDescent="0.25"/>
    <row r="2827" s="106" customFormat="1" x14ac:dyDescent="0.25"/>
    <row r="2828" s="106" customFormat="1" x14ac:dyDescent="0.25"/>
    <row r="2829" s="106" customFormat="1" x14ac:dyDescent="0.25"/>
    <row r="2830" s="106" customFormat="1" x14ac:dyDescent="0.25"/>
    <row r="2831" s="106" customFormat="1" x14ac:dyDescent="0.25"/>
    <row r="2832" s="106" customFormat="1" x14ac:dyDescent="0.25"/>
    <row r="2833" s="106" customFormat="1" x14ac:dyDescent="0.25"/>
    <row r="2834" s="106" customFormat="1" x14ac:dyDescent="0.25"/>
    <row r="2835" s="106" customFormat="1" x14ac:dyDescent="0.25"/>
    <row r="2836" s="106" customFormat="1" x14ac:dyDescent="0.25"/>
    <row r="2837" s="106" customFormat="1" x14ac:dyDescent="0.25"/>
    <row r="2838" s="106" customFormat="1" x14ac:dyDescent="0.25"/>
    <row r="2839" s="106" customFormat="1" x14ac:dyDescent="0.25"/>
    <row r="2840" s="106" customFormat="1" x14ac:dyDescent="0.25"/>
    <row r="2841" s="106" customFormat="1" x14ac:dyDescent="0.25"/>
    <row r="2842" s="106" customFormat="1" x14ac:dyDescent="0.25"/>
    <row r="2843" s="106" customFormat="1" x14ac:dyDescent="0.25"/>
    <row r="2844" s="106" customFormat="1" x14ac:dyDescent="0.25"/>
    <row r="2845" s="106" customFormat="1" x14ac:dyDescent="0.25"/>
    <row r="2846" s="106" customFormat="1" x14ac:dyDescent="0.25"/>
    <row r="2847" s="106" customFormat="1" x14ac:dyDescent="0.25"/>
    <row r="2848" s="106" customFormat="1" x14ac:dyDescent="0.25"/>
    <row r="2849" s="106" customFormat="1" x14ac:dyDescent="0.25"/>
    <row r="2850" s="106" customFormat="1" x14ac:dyDescent="0.25"/>
    <row r="2851" s="106" customFormat="1" x14ac:dyDescent="0.25"/>
    <row r="2852" s="106" customFormat="1" x14ac:dyDescent="0.25"/>
    <row r="2853" s="106" customFormat="1" x14ac:dyDescent="0.25"/>
    <row r="2854" s="106" customFormat="1" x14ac:dyDescent="0.25"/>
    <row r="2855" s="106" customFormat="1" x14ac:dyDescent="0.25"/>
    <row r="2856" s="106" customFormat="1" x14ac:dyDescent="0.25"/>
    <row r="2857" s="106" customFormat="1" x14ac:dyDescent="0.25"/>
    <row r="2858" s="106" customFormat="1" x14ac:dyDescent="0.25"/>
    <row r="2859" s="106" customFormat="1" x14ac:dyDescent="0.25"/>
    <row r="2860" s="106" customFormat="1" x14ac:dyDescent="0.25"/>
    <row r="2861" s="106" customFormat="1" x14ac:dyDescent="0.25"/>
    <row r="2862" s="106" customFormat="1" x14ac:dyDescent="0.25"/>
    <row r="2863" s="106" customFormat="1" x14ac:dyDescent="0.25"/>
    <row r="2864" s="106" customFormat="1" x14ac:dyDescent="0.25"/>
    <row r="2865" s="106" customFormat="1" x14ac:dyDescent="0.25"/>
    <row r="2866" s="106" customFormat="1" x14ac:dyDescent="0.25"/>
    <row r="2867" s="106" customFormat="1" x14ac:dyDescent="0.25"/>
    <row r="2868" s="106" customFormat="1" x14ac:dyDescent="0.25"/>
    <row r="2869" s="106" customFormat="1" x14ac:dyDescent="0.25"/>
    <row r="2870" s="106" customFormat="1" x14ac:dyDescent="0.25"/>
    <row r="2871" s="106" customFormat="1" x14ac:dyDescent="0.25"/>
    <row r="2872" s="106" customFormat="1" x14ac:dyDescent="0.25"/>
    <row r="2873" s="106" customFormat="1" x14ac:dyDescent="0.25"/>
    <row r="2874" s="106" customFormat="1" x14ac:dyDescent="0.25"/>
    <row r="2875" s="106" customFormat="1" x14ac:dyDescent="0.25"/>
    <row r="2876" s="106" customFormat="1" x14ac:dyDescent="0.25"/>
    <row r="2877" s="106" customFormat="1" x14ac:dyDescent="0.25"/>
    <row r="2878" s="106" customFormat="1" x14ac:dyDescent="0.25"/>
    <row r="2879" s="106" customFormat="1" x14ac:dyDescent="0.25"/>
    <row r="2880" s="106" customFormat="1" x14ac:dyDescent="0.25"/>
    <row r="2881" s="106" customFormat="1" x14ac:dyDescent="0.25"/>
    <row r="2882" s="106" customFormat="1" x14ac:dyDescent="0.25"/>
    <row r="2883" s="106" customFormat="1" x14ac:dyDescent="0.25"/>
    <row r="2884" s="106" customFormat="1" x14ac:dyDescent="0.25"/>
    <row r="2885" s="106" customFormat="1" x14ac:dyDescent="0.25"/>
    <row r="2886" s="106" customFormat="1" x14ac:dyDescent="0.25"/>
    <row r="2887" s="106" customFormat="1" x14ac:dyDescent="0.25"/>
    <row r="2888" s="106" customFormat="1" x14ac:dyDescent="0.25"/>
    <row r="2889" s="106" customFormat="1" x14ac:dyDescent="0.25"/>
    <row r="2890" s="106" customFormat="1" x14ac:dyDescent="0.25"/>
    <row r="2891" s="106" customFormat="1" x14ac:dyDescent="0.25"/>
    <row r="2892" s="106" customFormat="1" x14ac:dyDescent="0.25"/>
    <row r="2893" s="106" customFormat="1" x14ac:dyDescent="0.25"/>
    <row r="2894" s="106" customFormat="1" x14ac:dyDescent="0.25"/>
    <row r="2895" s="106" customFormat="1" x14ac:dyDescent="0.25"/>
    <row r="2896" s="106" customFormat="1" x14ac:dyDescent="0.25"/>
    <row r="2897" s="106" customFormat="1" x14ac:dyDescent="0.25"/>
    <row r="2898" s="106" customFormat="1" x14ac:dyDescent="0.25"/>
    <row r="2899" s="106" customFormat="1" x14ac:dyDescent="0.25"/>
    <row r="2900" s="106" customFormat="1" x14ac:dyDescent="0.25"/>
    <row r="2901" s="106" customFormat="1" x14ac:dyDescent="0.25"/>
    <row r="2902" s="106" customFormat="1" x14ac:dyDescent="0.25"/>
    <row r="2903" s="106" customFormat="1" x14ac:dyDescent="0.25"/>
    <row r="2904" s="106" customFormat="1" x14ac:dyDescent="0.25"/>
    <row r="2905" s="106" customFormat="1" x14ac:dyDescent="0.25"/>
    <row r="2906" s="106" customFormat="1" x14ac:dyDescent="0.25"/>
    <row r="2907" s="106" customFormat="1" x14ac:dyDescent="0.25"/>
    <row r="2908" s="106" customFormat="1" x14ac:dyDescent="0.25"/>
    <row r="2909" s="106" customFormat="1" x14ac:dyDescent="0.25"/>
    <row r="2910" s="106" customFormat="1" x14ac:dyDescent="0.25"/>
    <row r="2911" s="106" customFormat="1" x14ac:dyDescent="0.25"/>
    <row r="2912" s="106" customFormat="1" x14ac:dyDescent="0.25"/>
    <row r="2913" s="106" customFormat="1" x14ac:dyDescent="0.25"/>
    <row r="2914" s="106" customFormat="1" x14ac:dyDescent="0.25"/>
    <row r="2915" s="106" customFormat="1" x14ac:dyDescent="0.25"/>
    <row r="2916" s="106" customFormat="1" x14ac:dyDescent="0.25"/>
    <row r="2917" s="106" customFormat="1" x14ac:dyDescent="0.25"/>
    <row r="2918" s="106" customFormat="1" x14ac:dyDescent="0.25"/>
    <row r="2919" s="106" customFormat="1" x14ac:dyDescent="0.25"/>
    <row r="2920" s="106" customFormat="1" x14ac:dyDescent="0.25"/>
    <row r="2921" s="106" customFormat="1" x14ac:dyDescent="0.25"/>
    <row r="2922" s="106" customFormat="1" x14ac:dyDescent="0.25"/>
    <row r="2923" s="106" customFormat="1" x14ac:dyDescent="0.25"/>
    <row r="2924" s="106" customFormat="1" x14ac:dyDescent="0.25"/>
    <row r="2925" s="106" customFormat="1" x14ac:dyDescent="0.25"/>
    <row r="2926" s="106" customFormat="1" x14ac:dyDescent="0.25"/>
    <row r="2927" s="106" customFormat="1" x14ac:dyDescent="0.25"/>
    <row r="2928" s="106" customFormat="1" x14ac:dyDescent="0.25"/>
    <row r="2929" s="106" customFormat="1" x14ac:dyDescent="0.25"/>
    <row r="2930" s="106" customFormat="1" x14ac:dyDescent="0.25"/>
    <row r="2931" s="106" customFormat="1" x14ac:dyDescent="0.25"/>
    <row r="2932" s="106" customFormat="1" x14ac:dyDescent="0.25"/>
    <row r="2933" s="106" customFormat="1" x14ac:dyDescent="0.25"/>
    <row r="2934" s="106" customFormat="1" x14ac:dyDescent="0.25"/>
    <row r="2935" s="106" customFormat="1" x14ac:dyDescent="0.25"/>
    <row r="2936" s="106" customFormat="1" x14ac:dyDescent="0.25"/>
    <row r="2937" s="106" customFormat="1" x14ac:dyDescent="0.25"/>
    <row r="2938" s="106" customFormat="1" x14ac:dyDescent="0.25"/>
    <row r="2939" s="106" customFormat="1" x14ac:dyDescent="0.25"/>
    <row r="2940" s="106" customFormat="1" x14ac:dyDescent="0.25"/>
    <row r="2941" s="106" customFormat="1" x14ac:dyDescent="0.25"/>
    <row r="2942" s="106" customFormat="1" x14ac:dyDescent="0.25"/>
    <row r="2943" s="106" customFormat="1" x14ac:dyDescent="0.25"/>
    <row r="2944" s="106" customFormat="1" x14ac:dyDescent="0.25"/>
    <row r="2945" s="106" customFormat="1" x14ac:dyDescent="0.25"/>
    <row r="2946" s="106" customFormat="1" x14ac:dyDescent="0.25"/>
    <row r="2947" s="106" customFormat="1" x14ac:dyDescent="0.25"/>
    <row r="2948" s="106" customFormat="1" x14ac:dyDescent="0.25"/>
    <row r="2949" s="106" customFormat="1" x14ac:dyDescent="0.25"/>
    <row r="2950" s="106" customFormat="1" x14ac:dyDescent="0.25"/>
    <row r="2951" s="106" customFormat="1" x14ac:dyDescent="0.25"/>
    <row r="2952" s="106" customFormat="1" x14ac:dyDescent="0.25"/>
    <row r="2953" s="106" customFormat="1" x14ac:dyDescent="0.25"/>
    <row r="2954" s="106" customFormat="1" x14ac:dyDescent="0.25"/>
    <row r="2955" s="106" customFormat="1" x14ac:dyDescent="0.25"/>
    <row r="2956" s="106" customFormat="1" x14ac:dyDescent="0.25"/>
    <row r="2957" s="106" customFormat="1" x14ac:dyDescent="0.25"/>
    <row r="2958" s="106" customFormat="1" x14ac:dyDescent="0.25"/>
    <row r="2959" s="106" customFormat="1" x14ac:dyDescent="0.25"/>
    <row r="2960" s="106" customFormat="1" x14ac:dyDescent="0.25"/>
    <row r="2961" s="106" customFormat="1" x14ac:dyDescent="0.25"/>
    <row r="2962" s="106" customFormat="1" x14ac:dyDescent="0.25"/>
    <row r="2963" s="106" customFormat="1" x14ac:dyDescent="0.25"/>
    <row r="2964" s="106" customFormat="1" x14ac:dyDescent="0.25"/>
    <row r="2965" s="106" customFormat="1" x14ac:dyDescent="0.25"/>
    <row r="2966" s="106" customFormat="1" x14ac:dyDescent="0.25"/>
    <row r="2967" s="106" customFormat="1" x14ac:dyDescent="0.25"/>
    <row r="2968" s="106" customFormat="1" x14ac:dyDescent="0.25"/>
    <row r="2969" s="106" customFormat="1" x14ac:dyDescent="0.25"/>
    <row r="2970" s="106" customFormat="1" x14ac:dyDescent="0.25"/>
    <row r="2971" s="106" customFormat="1" x14ac:dyDescent="0.25"/>
    <row r="2972" s="106" customFormat="1" x14ac:dyDescent="0.25"/>
    <row r="2973" s="106" customFormat="1" x14ac:dyDescent="0.25"/>
    <row r="2974" s="106" customFormat="1" x14ac:dyDescent="0.25"/>
    <row r="2975" s="106" customFormat="1" x14ac:dyDescent="0.25"/>
    <row r="2976" s="106" customFormat="1" x14ac:dyDescent="0.25"/>
    <row r="2977" s="106" customFormat="1" x14ac:dyDescent="0.25"/>
    <row r="2978" s="106" customFormat="1" x14ac:dyDescent="0.25"/>
    <row r="2979" s="106" customFormat="1" x14ac:dyDescent="0.25"/>
    <row r="2980" s="106" customFormat="1" x14ac:dyDescent="0.25"/>
    <row r="2981" s="106" customFormat="1" x14ac:dyDescent="0.25"/>
    <row r="2982" s="106" customFormat="1" x14ac:dyDescent="0.25"/>
    <row r="2983" s="106" customFormat="1" x14ac:dyDescent="0.25"/>
    <row r="2984" s="106" customFormat="1" x14ac:dyDescent="0.25"/>
    <row r="2985" s="106" customFormat="1" x14ac:dyDescent="0.25"/>
    <row r="2986" s="106" customFormat="1" x14ac:dyDescent="0.25"/>
    <row r="2987" s="106" customFormat="1" x14ac:dyDescent="0.25"/>
    <row r="2988" s="106" customFormat="1" x14ac:dyDescent="0.25"/>
    <row r="2989" s="106" customFormat="1" x14ac:dyDescent="0.25"/>
    <row r="2990" s="106" customFormat="1" x14ac:dyDescent="0.25"/>
    <row r="2991" s="106" customFormat="1" x14ac:dyDescent="0.25"/>
    <row r="2992" s="106" customFormat="1" x14ac:dyDescent="0.25"/>
    <row r="2993" s="106" customFormat="1" x14ac:dyDescent="0.25"/>
    <row r="2994" s="106" customFormat="1" x14ac:dyDescent="0.25"/>
    <row r="2995" s="106" customFormat="1" x14ac:dyDescent="0.25"/>
    <row r="2996" s="106" customFormat="1" x14ac:dyDescent="0.25"/>
    <row r="2997" s="106" customFormat="1" x14ac:dyDescent="0.25"/>
    <row r="2998" s="106" customFormat="1" x14ac:dyDescent="0.25"/>
    <row r="2999" s="106" customFormat="1" x14ac:dyDescent="0.25"/>
    <row r="3000" s="106" customFormat="1" x14ac:dyDescent="0.25"/>
    <row r="3001" s="106" customFormat="1" x14ac:dyDescent="0.25"/>
    <row r="3002" s="106" customFormat="1" x14ac:dyDescent="0.25"/>
    <row r="3003" s="106" customFormat="1" x14ac:dyDescent="0.25"/>
    <row r="3004" s="106" customFormat="1" x14ac:dyDescent="0.25"/>
    <row r="3005" s="106" customFormat="1" x14ac:dyDescent="0.25"/>
    <row r="3006" s="106" customFormat="1" x14ac:dyDescent="0.25"/>
    <row r="3007" s="106" customFormat="1" x14ac:dyDescent="0.25"/>
    <row r="3008" s="106" customFormat="1" x14ac:dyDescent="0.25"/>
    <row r="3009" s="106" customFormat="1" x14ac:dyDescent="0.25"/>
    <row r="3010" s="106" customFormat="1" x14ac:dyDescent="0.25"/>
    <row r="3011" s="106" customFormat="1" x14ac:dyDescent="0.25"/>
    <row r="3012" s="106" customFormat="1" x14ac:dyDescent="0.25"/>
    <row r="3013" s="106" customFormat="1" x14ac:dyDescent="0.25"/>
    <row r="3014" s="106" customFormat="1" x14ac:dyDescent="0.25"/>
    <row r="3015" s="106" customFormat="1" x14ac:dyDescent="0.25"/>
    <row r="3016" s="106" customFormat="1" x14ac:dyDescent="0.25"/>
    <row r="3017" s="106" customFormat="1" x14ac:dyDescent="0.25"/>
    <row r="3018" s="106" customFormat="1" x14ac:dyDescent="0.25"/>
    <row r="3019" s="106" customFormat="1" x14ac:dyDescent="0.25"/>
    <row r="3020" s="106" customFormat="1" x14ac:dyDescent="0.25"/>
    <row r="3021" s="106" customFormat="1" x14ac:dyDescent="0.25"/>
    <row r="3022" s="106" customFormat="1" x14ac:dyDescent="0.25"/>
    <row r="3023" s="106" customFormat="1" x14ac:dyDescent="0.25"/>
    <row r="3024" s="106" customFormat="1" x14ac:dyDescent="0.25"/>
    <row r="3025" s="106" customFormat="1" x14ac:dyDescent="0.25"/>
    <row r="3026" s="106" customFormat="1" x14ac:dyDescent="0.25"/>
    <row r="3027" s="106" customFormat="1" x14ac:dyDescent="0.25"/>
    <row r="3028" s="106" customFormat="1" x14ac:dyDescent="0.25"/>
    <row r="3029" s="106" customFormat="1" x14ac:dyDescent="0.25"/>
    <row r="3030" s="106" customFormat="1" x14ac:dyDescent="0.25"/>
    <row r="3031" s="106" customFormat="1" x14ac:dyDescent="0.25"/>
    <row r="3032" s="106" customFormat="1" x14ac:dyDescent="0.25"/>
    <row r="3033" s="106" customFormat="1" x14ac:dyDescent="0.25"/>
    <row r="3034" s="106" customFormat="1" x14ac:dyDescent="0.25"/>
    <row r="3035" s="106" customFormat="1" x14ac:dyDescent="0.25"/>
    <row r="3036" s="106" customFormat="1" x14ac:dyDescent="0.25"/>
    <row r="3037" s="106" customFormat="1" x14ac:dyDescent="0.25"/>
    <row r="3038" s="106" customFormat="1" x14ac:dyDescent="0.25"/>
    <row r="3039" s="106" customFormat="1" x14ac:dyDescent="0.25"/>
    <row r="3040" s="106" customFormat="1" x14ac:dyDescent="0.25"/>
    <row r="3041" s="106" customFormat="1" x14ac:dyDescent="0.25"/>
    <row r="3042" s="106" customFormat="1" x14ac:dyDescent="0.25"/>
    <row r="3043" s="106" customFormat="1" x14ac:dyDescent="0.25"/>
    <row r="3044" s="106" customFormat="1" x14ac:dyDescent="0.25"/>
    <row r="3045" s="106" customFormat="1" x14ac:dyDescent="0.25"/>
    <row r="3046" s="106" customFormat="1" x14ac:dyDescent="0.25"/>
    <row r="3047" s="106" customFormat="1" x14ac:dyDescent="0.25"/>
    <row r="3048" s="106" customFormat="1" x14ac:dyDescent="0.25"/>
    <row r="3049" s="106" customFormat="1" x14ac:dyDescent="0.25"/>
    <row r="3050" s="106" customFormat="1" x14ac:dyDescent="0.25"/>
    <row r="3051" s="106" customFormat="1" x14ac:dyDescent="0.25"/>
    <row r="3052" s="106" customFormat="1" x14ac:dyDescent="0.25"/>
    <row r="3053" s="106" customFormat="1" x14ac:dyDescent="0.25"/>
    <row r="3054" s="106" customFormat="1" x14ac:dyDescent="0.25"/>
    <row r="3055" s="106" customFormat="1" x14ac:dyDescent="0.25"/>
    <row r="3056" s="106" customFormat="1" x14ac:dyDescent="0.25"/>
    <row r="3057" s="106" customFormat="1" x14ac:dyDescent="0.25"/>
    <row r="3058" s="106" customFormat="1" x14ac:dyDescent="0.25"/>
    <row r="3059" s="106" customFormat="1" x14ac:dyDescent="0.25"/>
    <row r="3060" s="106" customFormat="1" x14ac:dyDescent="0.25"/>
    <row r="3061" s="106" customFormat="1" x14ac:dyDescent="0.25"/>
    <row r="3062" s="106" customFormat="1" x14ac:dyDescent="0.25"/>
    <row r="3063" s="106" customFormat="1" x14ac:dyDescent="0.25"/>
    <row r="3064" s="106" customFormat="1" x14ac:dyDescent="0.25"/>
    <row r="3065" s="106" customFormat="1" x14ac:dyDescent="0.25"/>
    <row r="3066" s="106" customFormat="1" x14ac:dyDescent="0.25"/>
    <row r="3067" s="106" customFormat="1" x14ac:dyDescent="0.25"/>
    <row r="3068" s="106" customFormat="1" x14ac:dyDescent="0.25"/>
    <row r="3069" s="106" customFormat="1" x14ac:dyDescent="0.25"/>
    <row r="3070" s="106" customFormat="1" x14ac:dyDescent="0.25"/>
    <row r="3071" s="106" customFormat="1" x14ac:dyDescent="0.25"/>
    <row r="3072" s="106" customFormat="1" x14ac:dyDescent="0.25"/>
    <row r="3073" s="106" customFormat="1" x14ac:dyDescent="0.25"/>
    <row r="3074" s="106" customFormat="1" x14ac:dyDescent="0.25"/>
    <row r="3075" s="106" customFormat="1" x14ac:dyDescent="0.25"/>
    <row r="3076" s="106" customFormat="1" x14ac:dyDescent="0.25"/>
    <row r="3077" s="106" customFormat="1" x14ac:dyDescent="0.25"/>
    <row r="3078" s="106" customFormat="1" x14ac:dyDescent="0.25"/>
    <row r="3079" s="106" customFormat="1" x14ac:dyDescent="0.25"/>
    <row r="3080" s="106" customFormat="1" x14ac:dyDescent="0.25"/>
    <row r="3081" s="106" customFormat="1" x14ac:dyDescent="0.25"/>
    <row r="3082" s="106" customFormat="1" x14ac:dyDescent="0.25"/>
    <row r="3083" s="106" customFormat="1" x14ac:dyDescent="0.25"/>
    <row r="3084" s="106" customFormat="1" x14ac:dyDescent="0.25"/>
    <row r="3085" s="106" customFormat="1" x14ac:dyDescent="0.25"/>
    <row r="3086" s="106" customFormat="1" x14ac:dyDescent="0.25"/>
    <row r="3087" s="106" customFormat="1" x14ac:dyDescent="0.25"/>
    <row r="3088" s="106" customFormat="1" x14ac:dyDescent="0.25"/>
    <row r="3089" s="106" customFormat="1" x14ac:dyDescent="0.25"/>
    <row r="3090" s="106" customFormat="1" x14ac:dyDescent="0.25"/>
    <row r="3091" s="106" customFormat="1" x14ac:dyDescent="0.25"/>
    <row r="3092" s="106" customFormat="1" x14ac:dyDescent="0.25"/>
    <row r="3093" s="106" customFormat="1" x14ac:dyDescent="0.25"/>
    <row r="3094" s="106" customFormat="1" x14ac:dyDescent="0.25"/>
    <row r="3095" s="106" customFormat="1" x14ac:dyDescent="0.25"/>
    <row r="3096" s="106" customFormat="1" x14ac:dyDescent="0.25"/>
    <row r="3097" s="106" customFormat="1" x14ac:dyDescent="0.25"/>
    <row r="3098" s="106" customFormat="1" x14ac:dyDescent="0.25"/>
    <row r="3099" s="106" customFormat="1" x14ac:dyDescent="0.25"/>
    <row r="3100" s="106" customFormat="1" x14ac:dyDescent="0.25"/>
    <row r="3101" s="106" customFormat="1" x14ac:dyDescent="0.25"/>
    <row r="3102" s="106" customFormat="1" x14ac:dyDescent="0.25"/>
    <row r="3103" s="106" customFormat="1" x14ac:dyDescent="0.25"/>
    <row r="3104" s="106" customFormat="1" x14ac:dyDescent="0.25"/>
    <row r="3105" s="106" customFormat="1" x14ac:dyDescent="0.25"/>
    <row r="3106" s="106" customFormat="1" x14ac:dyDescent="0.25"/>
    <row r="3107" s="106" customFormat="1" x14ac:dyDescent="0.25"/>
    <row r="3108" s="106" customFormat="1" x14ac:dyDescent="0.25"/>
    <row r="3109" s="106" customFormat="1" x14ac:dyDescent="0.25"/>
    <row r="3110" s="106" customFormat="1" x14ac:dyDescent="0.25"/>
    <row r="3111" s="106" customFormat="1" x14ac:dyDescent="0.25"/>
    <row r="3112" s="106" customFormat="1" x14ac:dyDescent="0.25"/>
    <row r="3113" s="106" customFormat="1" x14ac:dyDescent="0.25"/>
    <row r="3114" s="106" customFormat="1" x14ac:dyDescent="0.25"/>
    <row r="3115" s="106" customFormat="1" x14ac:dyDescent="0.25"/>
    <row r="3116" s="106" customFormat="1" x14ac:dyDescent="0.25"/>
    <row r="3117" s="106" customFormat="1" x14ac:dyDescent="0.25"/>
    <row r="3118" s="106" customFormat="1" x14ac:dyDescent="0.25"/>
    <row r="3119" s="106" customFormat="1" x14ac:dyDescent="0.25"/>
    <row r="3120" s="106" customFormat="1" x14ac:dyDescent="0.25"/>
    <row r="3121" s="106" customFormat="1" x14ac:dyDescent="0.25"/>
    <row r="3122" s="106" customFormat="1" x14ac:dyDescent="0.25"/>
    <row r="3123" s="106" customFormat="1" x14ac:dyDescent="0.25"/>
    <row r="3124" s="106" customFormat="1" x14ac:dyDescent="0.25"/>
    <row r="3125" s="106" customFormat="1" x14ac:dyDescent="0.25"/>
    <row r="3126" s="106" customFormat="1" x14ac:dyDescent="0.25"/>
    <row r="3127" s="106" customFormat="1" x14ac:dyDescent="0.25"/>
    <row r="3128" s="106" customFormat="1" x14ac:dyDescent="0.25"/>
    <row r="3129" s="106" customFormat="1" x14ac:dyDescent="0.25"/>
    <row r="3130" s="106" customFormat="1" x14ac:dyDescent="0.25"/>
  </sheetData>
  <sheetProtection sheet="1" objects="1" scenarios="1"/>
  <mergeCells count="137">
    <mergeCell ref="A1:Q1"/>
    <mergeCell ref="A38:C39"/>
    <mergeCell ref="D38:D39"/>
    <mergeCell ref="I38:J38"/>
    <mergeCell ref="K38:L38"/>
    <mergeCell ref="Q38:R38"/>
    <mergeCell ref="A36:Q36"/>
    <mergeCell ref="A2:K2"/>
    <mergeCell ref="A3:C4"/>
    <mergeCell ref="D3:D4"/>
    <mergeCell ref="I3:J3"/>
    <mergeCell ref="Q3:R3"/>
    <mergeCell ref="K3:L3"/>
    <mergeCell ref="E3:F3"/>
    <mergeCell ref="G3:H3"/>
    <mergeCell ref="E38:F38"/>
    <mergeCell ref="G38:H38"/>
    <mergeCell ref="M38:N38"/>
    <mergeCell ref="O38:P38"/>
    <mergeCell ref="M3:N3"/>
    <mergeCell ref="O3:P3"/>
    <mergeCell ref="Q110:R110"/>
    <mergeCell ref="A75:C76"/>
    <mergeCell ref="D75:D76"/>
    <mergeCell ref="I75:J75"/>
    <mergeCell ref="Q75:R75"/>
    <mergeCell ref="A73:Q73"/>
    <mergeCell ref="A108:P108"/>
    <mergeCell ref="E110:F110"/>
    <mergeCell ref="G110:H110"/>
    <mergeCell ref="M110:N110"/>
    <mergeCell ref="O110:P110"/>
    <mergeCell ref="A110:C111"/>
    <mergeCell ref="D110:D111"/>
    <mergeCell ref="I110:J110"/>
    <mergeCell ref="K110:L110"/>
    <mergeCell ref="E75:F75"/>
    <mergeCell ref="G75:H75"/>
    <mergeCell ref="M75:N75"/>
    <mergeCell ref="O75:P75"/>
    <mergeCell ref="K75:L75"/>
    <mergeCell ref="I128:J128"/>
    <mergeCell ref="K128:L128"/>
    <mergeCell ref="I129:J129"/>
    <mergeCell ref="K129:L129"/>
    <mergeCell ref="I126:J126"/>
    <mergeCell ref="K126:L126"/>
    <mergeCell ref="I127:J127"/>
    <mergeCell ref="K127:L127"/>
    <mergeCell ref="A122:D122"/>
    <mergeCell ref="A125:D125"/>
    <mergeCell ref="I125:J125"/>
    <mergeCell ref="K125:L125"/>
    <mergeCell ref="G126:H126"/>
    <mergeCell ref="G127:H127"/>
    <mergeCell ref="G128:H128"/>
    <mergeCell ref="G129:H129"/>
    <mergeCell ref="E126:F126"/>
    <mergeCell ref="E127:F127"/>
    <mergeCell ref="E128:F128"/>
    <mergeCell ref="E129:F129"/>
    <mergeCell ref="E125:F125"/>
    <mergeCell ref="G125:H125"/>
    <mergeCell ref="I132:J132"/>
    <mergeCell ref="K132:L132"/>
    <mergeCell ref="A134:D134"/>
    <mergeCell ref="I134:J134"/>
    <mergeCell ref="K134:L134"/>
    <mergeCell ref="I130:J130"/>
    <mergeCell ref="K130:L130"/>
    <mergeCell ref="A131:D131"/>
    <mergeCell ref="I131:J131"/>
    <mergeCell ref="K131:L131"/>
    <mergeCell ref="E131:F131"/>
    <mergeCell ref="G131:H131"/>
    <mergeCell ref="G130:H130"/>
    <mergeCell ref="E130:F130"/>
    <mergeCell ref="E134:F134"/>
    <mergeCell ref="G134:H134"/>
    <mergeCell ref="A139:D139"/>
    <mergeCell ref="E136:F136"/>
    <mergeCell ref="G136:H136"/>
    <mergeCell ref="E135:F135"/>
    <mergeCell ref="G135:H135"/>
    <mergeCell ref="A137:D137"/>
    <mergeCell ref="I137:J137"/>
    <mergeCell ref="K137:L137"/>
    <mergeCell ref="A138:D138"/>
    <mergeCell ref="I138:J138"/>
    <mergeCell ref="K138:L138"/>
    <mergeCell ref="E138:F138"/>
    <mergeCell ref="G138:H138"/>
    <mergeCell ref="E137:F137"/>
    <mergeCell ref="G137:H137"/>
    <mergeCell ref="A135:D135"/>
    <mergeCell ref="I135:J135"/>
    <mergeCell ref="K135:L135"/>
    <mergeCell ref="A136:D136"/>
    <mergeCell ref="I136:J136"/>
    <mergeCell ref="K136:L136"/>
    <mergeCell ref="Q125:R125"/>
    <mergeCell ref="Q126:R126"/>
    <mergeCell ref="Q127:R127"/>
    <mergeCell ref="Q128:R128"/>
    <mergeCell ref="Q129:R129"/>
    <mergeCell ref="Q130:R130"/>
    <mergeCell ref="Q131:R131"/>
    <mergeCell ref="Q132:R132"/>
    <mergeCell ref="Q134:R134"/>
    <mergeCell ref="M125:N125"/>
    <mergeCell ref="O125:P125"/>
    <mergeCell ref="M134:N134"/>
    <mergeCell ref="O134:P134"/>
    <mergeCell ref="M126:N126"/>
    <mergeCell ref="O126:P126"/>
    <mergeCell ref="M127:N127"/>
    <mergeCell ref="O127:P127"/>
    <mergeCell ref="M128:N128"/>
    <mergeCell ref="O128:P128"/>
    <mergeCell ref="M129:N129"/>
    <mergeCell ref="O129:P129"/>
    <mergeCell ref="M130:N130"/>
    <mergeCell ref="O130:P130"/>
    <mergeCell ref="M131:N131"/>
    <mergeCell ref="O131:P131"/>
    <mergeCell ref="O135:P135"/>
    <mergeCell ref="M136:N136"/>
    <mergeCell ref="O136:P136"/>
    <mergeCell ref="O137:P137"/>
    <mergeCell ref="O138:P138"/>
    <mergeCell ref="Q135:R135"/>
    <mergeCell ref="Q136:R136"/>
    <mergeCell ref="Q137:R137"/>
    <mergeCell ref="Q138:R138"/>
    <mergeCell ref="M138:N138"/>
    <mergeCell ref="M137:N137"/>
    <mergeCell ref="M135:N135"/>
  </mergeCells>
  <pageMargins left="0" right="0" top="0.19685039370078741" bottom="0.19685039370078741" header="0.31496062992125984" footer="0.31496062992125984"/>
  <pageSetup paperSize="9" scale="60" fitToHeight="0" orientation="landscape" r:id="rId1"/>
  <headerFooter alignWithMargins="0"/>
  <rowBreaks count="3" manualBreakCount="3">
    <brk id="35" max="40" man="1"/>
    <brk id="72" max="40" man="1"/>
    <brk id="107" max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6E9EA-B647-497A-B7F0-A03728C57932}">
  <sheetPr>
    <tabColor theme="0" tint="-4.9989318521683403E-2"/>
  </sheetPr>
  <dimension ref="B2:J79"/>
  <sheetViews>
    <sheetView topLeftCell="A52" zoomScale="80" zoomScaleNormal="80" workbookViewId="0">
      <selection activeCell="M19" sqref="M19"/>
    </sheetView>
  </sheetViews>
  <sheetFormatPr defaultColWidth="9.140625" defaultRowHeight="14.25" x14ac:dyDescent="0.2"/>
  <cols>
    <col min="1" max="1" width="1.85546875" style="32" customWidth="1"/>
    <col min="2" max="2" width="54" style="32" customWidth="1"/>
    <col min="3" max="3" width="14.28515625" style="32" customWidth="1"/>
    <col min="4" max="4" width="14.140625" style="32" customWidth="1"/>
    <col min="5" max="5" width="12.28515625" style="32" customWidth="1"/>
    <col min="6" max="6" width="13.85546875" style="32" customWidth="1"/>
    <col min="7" max="7" width="14.140625" style="32" customWidth="1"/>
    <col min="8" max="8" width="11" style="190" bestFit="1" customWidth="1"/>
    <col min="9" max="9" width="6.28515625" style="32" customWidth="1"/>
    <col min="10" max="16384" width="9.140625" style="32"/>
  </cols>
  <sheetData>
    <row r="2" spans="2:10" ht="21" customHeight="1" x14ac:dyDescent="0.2">
      <c r="B2" s="597" t="s">
        <v>253</v>
      </c>
      <c r="C2" s="597"/>
      <c r="D2" s="597"/>
      <c r="E2" s="597"/>
      <c r="F2" s="597"/>
      <c r="G2" s="597"/>
      <c r="H2" s="499"/>
      <c r="I2" s="499"/>
    </row>
    <row r="3" spans="2:10" ht="21" customHeight="1" x14ac:dyDescent="0.2">
      <c r="B3" s="597" t="s">
        <v>167</v>
      </c>
      <c r="C3" s="597"/>
      <c r="D3" s="597"/>
      <c r="E3" s="597"/>
      <c r="F3" s="597"/>
      <c r="G3" s="597"/>
      <c r="H3" s="499"/>
      <c r="I3" s="499"/>
    </row>
    <row r="4" spans="2:10" ht="21" customHeight="1" x14ac:dyDescent="0.2">
      <c r="B4" s="597" t="s">
        <v>254</v>
      </c>
      <c r="C4" s="597"/>
      <c r="D4" s="597"/>
      <c r="E4" s="597"/>
      <c r="F4" s="597"/>
      <c r="G4" s="597"/>
      <c r="H4" s="499"/>
      <c r="I4" s="499"/>
    </row>
    <row r="5" spans="2:10" ht="30" customHeight="1" thickBot="1" x14ac:dyDescent="0.25">
      <c r="B5" s="33"/>
      <c r="C5" s="34"/>
      <c r="D5" s="200"/>
      <c r="E5" s="34"/>
      <c r="F5" s="34"/>
      <c r="G5" s="34" t="s">
        <v>168</v>
      </c>
    </row>
    <row r="6" spans="2:10" ht="46.5" customHeight="1" thickBot="1" x14ac:dyDescent="0.25">
      <c r="B6" s="35" t="s">
        <v>1</v>
      </c>
      <c r="C6" s="30" t="s">
        <v>243</v>
      </c>
      <c r="D6" s="30" t="s">
        <v>244</v>
      </c>
      <c r="E6" s="30" t="s">
        <v>245</v>
      </c>
      <c r="F6" s="30" t="s">
        <v>207</v>
      </c>
      <c r="G6" s="30" t="s">
        <v>246</v>
      </c>
      <c r="H6" s="193"/>
    </row>
    <row r="7" spans="2:10" ht="24.95" customHeight="1" x14ac:dyDescent="0.2">
      <c r="B7" s="36" t="s">
        <v>169</v>
      </c>
      <c r="C7" s="80"/>
      <c r="D7" s="80"/>
      <c r="E7" s="258"/>
      <c r="F7" s="258"/>
      <c r="G7" s="258"/>
    </row>
    <row r="8" spans="2:10" ht="18.95" customHeight="1" x14ac:dyDescent="0.25">
      <c r="B8" s="37" t="s">
        <v>170</v>
      </c>
      <c r="C8" s="81">
        <f t="shared" ref="C8" si="0">SUM(C10:C15)</f>
        <v>2131840</v>
      </c>
      <c r="D8" s="81">
        <f>SUM(D10:D14)</f>
        <v>2190059</v>
      </c>
      <c r="E8" s="259">
        <f t="shared" ref="E8:F8" si="1">SUM(E10:E14)</f>
        <v>2206510</v>
      </c>
      <c r="F8" s="259">
        <f t="shared" si="1"/>
        <v>2206510</v>
      </c>
      <c r="G8" s="259">
        <f>SUM(G10:G14)</f>
        <v>2206510</v>
      </c>
      <c r="J8" s="191"/>
    </row>
    <row r="9" spans="2:10" ht="18.95" customHeight="1" x14ac:dyDescent="0.25">
      <c r="B9" s="37" t="s">
        <v>171</v>
      </c>
      <c r="C9" s="82"/>
      <c r="D9" s="82"/>
      <c r="E9" s="260"/>
      <c r="F9" s="260"/>
      <c r="G9" s="260"/>
      <c r="J9" s="191"/>
    </row>
    <row r="10" spans="2:10" ht="18.95" customHeight="1" x14ac:dyDescent="0.25">
      <c r="B10" s="37" t="s">
        <v>172</v>
      </c>
      <c r="C10" s="83">
        <v>2075840</v>
      </c>
      <c r="D10" s="83">
        <v>2097840</v>
      </c>
      <c r="E10" s="261">
        <v>2134510</v>
      </c>
      <c r="F10" s="261">
        <v>2134510</v>
      </c>
      <c r="G10" s="261">
        <v>2134510</v>
      </c>
      <c r="J10" s="191"/>
    </row>
    <row r="11" spans="2:10" ht="18.95" customHeight="1" x14ac:dyDescent="0.25">
      <c r="B11" s="37" t="s">
        <v>173</v>
      </c>
      <c r="C11" s="83">
        <v>30000</v>
      </c>
      <c r="D11" s="83">
        <v>66219</v>
      </c>
      <c r="E11" s="261">
        <v>38000</v>
      </c>
      <c r="F11" s="261">
        <v>38000</v>
      </c>
      <c r="G11" s="261">
        <v>38000</v>
      </c>
      <c r="J11" s="191"/>
    </row>
    <row r="12" spans="2:10" ht="18.95" customHeight="1" x14ac:dyDescent="0.25">
      <c r="B12" s="37" t="s">
        <v>174</v>
      </c>
      <c r="C12" s="83">
        <v>5000</v>
      </c>
      <c r="D12" s="83">
        <v>5000</v>
      </c>
      <c r="E12" s="261">
        <v>9000</v>
      </c>
      <c r="F12" s="261">
        <v>9000</v>
      </c>
      <c r="G12" s="261">
        <v>9000</v>
      </c>
      <c r="J12" s="191"/>
    </row>
    <row r="13" spans="2:10" ht="18.95" customHeight="1" x14ac:dyDescent="0.25">
      <c r="B13" s="37" t="s">
        <v>175</v>
      </c>
      <c r="C13" s="83">
        <v>6000</v>
      </c>
      <c r="D13" s="83">
        <v>6000</v>
      </c>
      <c r="E13" s="261">
        <v>5000</v>
      </c>
      <c r="F13" s="261">
        <v>5000</v>
      </c>
      <c r="G13" s="261">
        <v>5000</v>
      </c>
      <c r="J13" s="191"/>
    </row>
    <row r="14" spans="2:10" ht="18.95" customHeight="1" x14ac:dyDescent="0.25">
      <c r="B14" s="37" t="s">
        <v>176</v>
      </c>
      <c r="C14" s="83">
        <v>15000</v>
      </c>
      <c r="D14" s="83">
        <v>15000</v>
      </c>
      <c r="E14" s="261">
        <v>20000</v>
      </c>
      <c r="F14" s="261">
        <v>20000</v>
      </c>
      <c r="G14" s="261">
        <v>20000</v>
      </c>
      <c r="J14" s="191"/>
    </row>
    <row r="15" spans="2:10" ht="18.95" customHeight="1" x14ac:dyDescent="0.25">
      <c r="B15" s="46" t="s">
        <v>240</v>
      </c>
      <c r="C15" s="83">
        <v>0</v>
      </c>
      <c r="D15" s="83">
        <v>54007</v>
      </c>
      <c r="E15" s="261">
        <v>0</v>
      </c>
      <c r="F15" s="261">
        <v>0</v>
      </c>
      <c r="G15" s="261">
        <v>0</v>
      </c>
      <c r="J15" s="191"/>
    </row>
    <row r="16" spans="2:10" ht="18.95" customHeight="1" x14ac:dyDescent="0.25">
      <c r="B16" s="38" t="s">
        <v>177</v>
      </c>
      <c r="C16" s="83">
        <v>0</v>
      </c>
      <c r="D16" s="83">
        <v>20661</v>
      </c>
      <c r="E16" s="261">
        <v>0</v>
      </c>
      <c r="F16" s="261">
        <v>0</v>
      </c>
      <c r="G16" s="261">
        <v>0</v>
      </c>
      <c r="J16" s="191"/>
    </row>
    <row r="17" spans="2:10" ht="18.95" customHeight="1" x14ac:dyDescent="0.25">
      <c r="B17" s="38" t="s">
        <v>178</v>
      </c>
      <c r="C17" s="83">
        <v>185764</v>
      </c>
      <c r="D17" s="83">
        <v>240764</v>
      </c>
      <c r="E17" s="261">
        <v>22440</v>
      </c>
      <c r="F17" s="261">
        <v>0</v>
      </c>
      <c r="G17" s="261">
        <v>0</v>
      </c>
      <c r="J17" s="191"/>
    </row>
    <row r="18" spans="2:10" ht="18.95" customHeight="1" x14ac:dyDescent="0.2">
      <c r="B18" s="39" t="s">
        <v>179</v>
      </c>
      <c r="C18" s="84">
        <v>2131840</v>
      </c>
      <c r="D18" s="84">
        <v>2264727.4900000002</v>
      </c>
      <c r="E18" s="262">
        <v>2206510</v>
      </c>
      <c r="F18" s="262">
        <v>2206510</v>
      </c>
      <c r="G18" s="262">
        <v>2206510</v>
      </c>
      <c r="J18" s="191"/>
    </row>
    <row r="19" spans="2:10" ht="18.95" customHeight="1" x14ac:dyDescent="0.2">
      <c r="B19" s="40" t="s">
        <v>238</v>
      </c>
      <c r="C19" s="84">
        <v>999400</v>
      </c>
      <c r="D19" s="84">
        <v>1057560</v>
      </c>
      <c r="E19" s="262">
        <v>1057560</v>
      </c>
      <c r="F19" s="262">
        <v>1057560</v>
      </c>
      <c r="G19" s="262">
        <v>1057560</v>
      </c>
      <c r="J19" s="191"/>
    </row>
    <row r="20" spans="2:10" ht="18.95" customHeight="1" x14ac:dyDescent="0.2">
      <c r="B20" s="41" t="s">
        <v>181</v>
      </c>
      <c r="C20" s="84">
        <v>185764</v>
      </c>
      <c r="D20" s="84">
        <v>240764</v>
      </c>
      <c r="E20" s="262">
        <v>22440</v>
      </c>
      <c r="F20" s="262">
        <v>0</v>
      </c>
      <c r="G20" s="262">
        <v>0</v>
      </c>
      <c r="J20" s="191"/>
    </row>
    <row r="21" spans="2:10" ht="18.95" customHeight="1" x14ac:dyDescent="0.2">
      <c r="B21" s="41" t="s">
        <v>182</v>
      </c>
      <c r="C21" s="84">
        <v>400000</v>
      </c>
      <c r="D21" s="84">
        <v>484681</v>
      </c>
      <c r="E21" s="262">
        <v>420000</v>
      </c>
      <c r="F21" s="262">
        <v>420000</v>
      </c>
      <c r="G21" s="262">
        <v>420000</v>
      </c>
      <c r="J21" s="191"/>
    </row>
    <row r="22" spans="2:10" ht="18.95" customHeight="1" x14ac:dyDescent="0.2">
      <c r="B22" s="41" t="s">
        <v>187</v>
      </c>
      <c r="C22" s="84">
        <v>0</v>
      </c>
      <c r="D22" s="84">
        <v>6980.49</v>
      </c>
      <c r="E22" s="262">
        <v>0</v>
      </c>
      <c r="F22" s="262">
        <v>0</v>
      </c>
      <c r="G22" s="262">
        <v>0</v>
      </c>
      <c r="J22" s="191"/>
    </row>
    <row r="23" spans="2:10" ht="11.25" customHeight="1" x14ac:dyDescent="0.2">
      <c r="B23" s="39"/>
      <c r="C23" s="97"/>
      <c r="D23" s="97"/>
      <c r="E23" s="263"/>
      <c r="F23" s="263"/>
      <c r="G23" s="263"/>
      <c r="J23" s="191"/>
    </row>
    <row r="24" spans="2:10" ht="24.95" customHeight="1" x14ac:dyDescent="0.2">
      <c r="B24" s="36" t="s">
        <v>183</v>
      </c>
      <c r="C24" s="85"/>
      <c r="D24" s="85"/>
      <c r="E24" s="264"/>
      <c r="F24" s="264"/>
      <c r="G24" s="264"/>
      <c r="J24" s="191"/>
    </row>
    <row r="25" spans="2:10" ht="18.95" customHeight="1" x14ac:dyDescent="0.25">
      <c r="B25" s="37" t="s">
        <v>184</v>
      </c>
      <c r="C25" s="83">
        <v>917400</v>
      </c>
      <c r="D25" s="83">
        <v>924456</v>
      </c>
      <c r="E25" s="261">
        <v>957940</v>
      </c>
      <c r="F25" s="261">
        <v>957940</v>
      </c>
      <c r="G25" s="261">
        <v>957940</v>
      </c>
      <c r="J25" s="191"/>
    </row>
    <row r="26" spans="2:10" ht="18.95" customHeight="1" x14ac:dyDescent="0.25">
      <c r="B26" s="46" t="s">
        <v>240</v>
      </c>
      <c r="C26" s="83">
        <v>0</v>
      </c>
      <c r="D26" s="83">
        <v>25015</v>
      </c>
      <c r="E26" s="261">
        <v>0</v>
      </c>
      <c r="F26" s="261">
        <v>0</v>
      </c>
      <c r="G26" s="261">
        <v>0</v>
      </c>
      <c r="J26" s="191"/>
    </row>
    <row r="27" spans="2:10" ht="18.95" customHeight="1" x14ac:dyDescent="0.25">
      <c r="B27" s="38" t="s">
        <v>177</v>
      </c>
      <c r="C27" s="83">
        <v>0</v>
      </c>
      <c r="D27" s="83">
        <v>45500</v>
      </c>
      <c r="E27" s="261">
        <v>0</v>
      </c>
      <c r="F27" s="261">
        <v>0</v>
      </c>
      <c r="G27" s="261">
        <v>0</v>
      </c>
      <c r="J27" s="191"/>
    </row>
    <row r="28" spans="2:10" ht="18.95" customHeight="1" x14ac:dyDescent="0.25">
      <c r="B28" s="37" t="s">
        <v>185</v>
      </c>
      <c r="C28" s="83">
        <v>0</v>
      </c>
      <c r="D28" s="83">
        <v>209900</v>
      </c>
      <c r="E28" s="261">
        <v>632521</v>
      </c>
      <c r="F28" s="261">
        <v>0</v>
      </c>
      <c r="G28" s="261">
        <v>0</v>
      </c>
      <c r="J28" s="191"/>
    </row>
    <row r="29" spans="2:10" ht="18.95" customHeight="1" x14ac:dyDescent="0.2">
      <c r="B29" s="39" t="s">
        <v>179</v>
      </c>
      <c r="C29" s="84">
        <v>917400</v>
      </c>
      <c r="D29" s="84">
        <v>993567</v>
      </c>
      <c r="E29" s="262">
        <v>957940</v>
      </c>
      <c r="F29" s="262">
        <v>957940</v>
      </c>
      <c r="G29" s="262">
        <v>957940</v>
      </c>
      <c r="J29" s="191"/>
    </row>
    <row r="30" spans="2:10" ht="18.95" customHeight="1" x14ac:dyDescent="0.2">
      <c r="B30" s="40" t="s">
        <v>237</v>
      </c>
      <c r="C30" s="84">
        <v>450400</v>
      </c>
      <c r="D30" s="84">
        <v>468800</v>
      </c>
      <c r="E30" s="262">
        <v>498000</v>
      </c>
      <c r="F30" s="262">
        <v>498000</v>
      </c>
      <c r="G30" s="262">
        <v>498000</v>
      </c>
      <c r="J30" s="191"/>
    </row>
    <row r="31" spans="2:10" ht="18.95" customHeight="1" x14ac:dyDescent="0.2">
      <c r="B31" s="41" t="s">
        <v>181</v>
      </c>
      <c r="C31" s="84">
        <v>0</v>
      </c>
      <c r="D31" s="84">
        <v>216050</v>
      </c>
      <c r="E31" s="262">
        <v>632521</v>
      </c>
      <c r="F31" s="262">
        <v>0</v>
      </c>
      <c r="G31" s="262">
        <v>0</v>
      </c>
      <c r="J31" s="191"/>
    </row>
    <row r="32" spans="2:10" ht="18.95" customHeight="1" x14ac:dyDescent="0.2">
      <c r="B32" s="41" t="s">
        <v>186</v>
      </c>
      <c r="C32" s="84">
        <v>30000</v>
      </c>
      <c r="D32" s="84">
        <v>75406</v>
      </c>
      <c r="E32" s="262">
        <v>30000</v>
      </c>
      <c r="F32" s="262">
        <v>30000</v>
      </c>
      <c r="G32" s="262">
        <v>30000</v>
      </c>
      <c r="J32" s="191"/>
    </row>
    <row r="33" spans="2:10" ht="18.95" customHeight="1" x14ac:dyDescent="0.2">
      <c r="B33" s="41" t="s">
        <v>211</v>
      </c>
      <c r="C33" s="84">
        <v>0</v>
      </c>
      <c r="D33" s="84">
        <v>6150</v>
      </c>
      <c r="E33" s="262">
        <v>0</v>
      </c>
      <c r="F33" s="262">
        <v>0</v>
      </c>
      <c r="G33" s="262">
        <v>0</v>
      </c>
      <c r="J33" s="191"/>
    </row>
    <row r="34" spans="2:10" ht="18.95" customHeight="1" thickBot="1" x14ac:dyDescent="0.25">
      <c r="B34" s="42" t="s">
        <v>187</v>
      </c>
      <c r="C34" s="86">
        <v>0</v>
      </c>
      <c r="D34" s="86">
        <v>4746</v>
      </c>
      <c r="E34" s="265">
        <v>0</v>
      </c>
      <c r="F34" s="265">
        <v>0</v>
      </c>
      <c r="G34" s="265">
        <v>0</v>
      </c>
      <c r="J34" s="191"/>
    </row>
    <row r="35" spans="2:10" ht="6" customHeight="1" x14ac:dyDescent="0.2">
      <c r="B35" s="43"/>
      <c r="C35" s="44"/>
      <c r="D35" s="44"/>
      <c r="E35" s="44"/>
      <c r="F35" s="44"/>
      <c r="G35" s="44"/>
      <c r="J35" s="191"/>
    </row>
    <row r="36" spans="2:10" ht="18" customHeight="1" x14ac:dyDescent="0.2">
      <c r="B36" s="597" t="s">
        <v>239</v>
      </c>
      <c r="C36" s="597"/>
      <c r="D36" s="597"/>
      <c r="E36" s="597"/>
      <c r="F36" s="597"/>
      <c r="G36" s="597"/>
      <c r="J36" s="191"/>
    </row>
    <row r="37" spans="2:10" ht="18" customHeight="1" x14ac:dyDescent="0.2">
      <c r="B37" s="597" t="s">
        <v>188</v>
      </c>
      <c r="C37" s="597"/>
      <c r="D37" s="597"/>
      <c r="E37" s="597"/>
      <c r="F37" s="597"/>
      <c r="G37" s="597"/>
      <c r="J37" s="191"/>
    </row>
    <row r="38" spans="2:10" ht="18" customHeight="1" x14ac:dyDescent="0.2">
      <c r="B38" s="597" t="s">
        <v>368</v>
      </c>
      <c r="C38" s="597"/>
      <c r="D38" s="597"/>
      <c r="E38" s="597"/>
      <c r="F38" s="597"/>
      <c r="G38" s="597"/>
      <c r="J38" s="191"/>
    </row>
    <row r="39" spans="2:10" ht="29.1" customHeight="1" thickBot="1" x14ac:dyDescent="0.25">
      <c r="B39" s="45"/>
      <c r="C39" s="34"/>
      <c r="D39" s="34"/>
      <c r="E39" s="34"/>
      <c r="F39" s="34"/>
      <c r="G39" s="34" t="s">
        <v>189</v>
      </c>
      <c r="J39" s="191"/>
    </row>
    <row r="40" spans="2:10" ht="45.75" customHeight="1" thickBot="1" x14ac:dyDescent="0.25">
      <c r="B40" s="35" t="s">
        <v>1</v>
      </c>
      <c r="C40" s="30" t="s">
        <v>243</v>
      </c>
      <c r="D40" s="30" t="s">
        <v>244</v>
      </c>
      <c r="E40" s="30" t="s">
        <v>245</v>
      </c>
      <c r="F40" s="30" t="s">
        <v>207</v>
      </c>
      <c r="G40" s="30" t="s">
        <v>246</v>
      </c>
      <c r="H40" s="193"/>
      <c r="J40" s="191"/>
    </row>
    <row r="41" spans="2:10" ht="14.85" customHeight="1" x14ac:dyDescent="0.2">
      <c r="B41" s="46" t="s">
        <v>190</v>
      </c>
      <c r="C41" s="87">
        <f t="shared" ref="C41:G41" si="2">SUM(C45-C42-C43)</f>
        <v>2026871</v>
      </c>
      <c r="D41" s="87">
        <f t="shared" ref="D41:F41" si="3">SUM(D45-D42-D43)</f>
        <v>2026871</v>
      </c>
      <c r="E41" s="266">
        <f t="shared" si="3"/>
        <v>2202518</v>
      </c>
      <c r="F41" s="266">
        <f t="shared" si="3"/>
        <v>2202518</v>
      </c>
      <c r="G41" s="266">
        <f t="shared" si="2"/>
        <v>2202518</v>
      </c>
      <c r="J41" s="191"/>
    </row>
    <row r="42" spans="2:10" ht="14.85" customHeight="1" x14ac:dyDescent="0.2">
      <c r="B42" s="46" t="s">
        <v>191</v>
      </c>
      <c r="C42" s="87">
        <f>SUM(C54+C60+C66+C71)</f>
        <v>680420</v>
      </c>
      <c r="D42" s="87">
        <f>SUM(D54+D60+D66+D71)</f>
        <v>765636</v>
      </c>
      <c r="E42" s="266">
        <f t="shared" ref="E42:F42" si="4">SUM(E54+E60+E66+E71)</f>
        <v>680420</v>
      </c>
      <c r="F42" s="266">
        <f t="shared" si="4"/>
        <v>680420</v>
      </c>
      <c r="G42" s="266">
        <f>SUM(G54+G60+G66+G71)</f>
        <v>680420</v>
      </c>
      <c r="J42" s="191"/>
    </row>
    <row r="43" spans="2:10" ht="14.85" customHeight="1" x14ac:dyDescent="0.2">
      <c r="B43" s="46" t="s">
        <v>177</v>
      </c>
      <c r="C43" s="87">
        <v>0</v>
      </c>
      <c r="D43" s="87">
        <v>0</v>
      </c>
      <c r="E43" s="266">
        <v>0</v>
      </c>
      <c r="F43" s="266">
        <v>0</v>
      </c>
      <c r="G43" s="266">
        <v>0</v>
      </c>
      <c r="J43" s="191"/>
    </row>
    <row r="44" spans="2:10" ht="14.85" customHeight="1" x14ac:dyDescent="0.2">
      <c r="B44" s="46" t="s">
        <v>192</v>
      </c>
      <c r="C44" s="87">
        <v>0</v>
      </c>
      <c r="D44" s="87">
        <v>0</v>
      </c>
      <c r="E44" s="266">
        <v>0</v>
      </c>
      <c r="F44" s="266">
        <v>0</v>
      </c>
      <c r="G44" s="266">
        <v>0</v>
      </c>
      <c r="J44" s="191"/>
    </row>
    <row r="45" spans="2:10" ht="14.85" customHeight="1" x14ac:dyDescent="0.2">
      <c r="B45" s="47" t="s">
        <v>214</v>
      </c>
      <c r="C45" s="88">
        <f t="shared" ref="C45:G45" si="5">SUM(C52+C57)</f>
        <v>2707291</v>
      </c>
      <c r="D45" s="88">
        <f t="shared" ref="D45" si="6">SUM(D52+D57)</f>
        <v>2792507</v>
      </c>
      <c r="E45" s="267">
        <f t="shared" ref="E45:F45" si="7">SUM(E52+E57)</f>
        <v>2882938</v>
      </c>
      <c r="F45" s="267">
        <f t="shared" si="7"/>
        <v>2882938</v>
      </c>
      <c r="G45" s="267">
        <f t="shared" si="5"/>
        <v>2882938</v>
      </c>
      <c r="J45" s="191"/>
    </row>
    <row r="46" spans="2:10" ht="14.85" customHeight="1" x14ac:dyDescent="0.2">
      <c r="B46" s="48" t="s">
        <v>232</v>
      </c>
      <c r="C46" s="88">
        <f t="shared" ref="C46:G46" si="8">SUM(C53+C61+C67+C72+C75)</f>
        <v>1629807</v>
      </c>
      <c r="D46" s="88">
        <f t="shared" si="8"/>
        <v>1692953</v>
      </c>
      <c r="E46" s="267">
        <f t="shared" si="8"/>
        <v>1877500</v>
      </c>
      <c r="F46" s="267">
        <f t="shared" si="8"/>
        <v>1877500</v>
      </c>
      <c r="G46" s="267">
        <f t="shared" si="8"/>
        <v>1877500</v>
      </c>
      <c r="J46" s="191"/>
    </row>
    <row r="47" spans="2:10" ht="14.85" customHeight="1" x14ac:dyDescent="0.2">
      <c r="B47" s="47" t="s">
        <v>193</v>
      </c>
      <c r="C47" s="88">
        <v>0</v>
      </c>
      <c r="D47" s="88">
        <v>0</v>
      </c>
      <c r="E47" s="267"/>
      <c r="F47" s="267"/>
      <c r="G47" s="267">
        <v>0</v>
      </c>
      <c r="J47" s="191"/>
    </row>
    <row r="48" spans="2:10" ht="14.85" customHeight="1" x14ac:dyDescent="0.2">
      <c r="B48" s="47" t="s">
        <v>194</v>
      </c>
      <c r="C48" s="89">
        <f>SUM(C56+C63+C68+C73+C76)</f>
        <v>564044</v>
      </c>
      <c r="D48" s="89">
        <f>SUM(D56+D63+D68+D73+D76)</f>
        <v>564044</v>
      </c>
      <c r="E48" s="268">
        <f t="shared" ref="E48:F48" si="9">SUM(E56+E63+E68+E73+E76)</f>
        <v>612447</v>
      </c>
      <c r="F48" s="268">
        <f t="shared" si="9"/>
        <v>612447</v>
      </c>
      <c r="G48" s="268">
        <f>SUM(G56+G63+G68+G73+G76)</f>
        <v>612447</v>
      </c>
      <c r="J48" s="191"/>
    </row>
    <row r="49" spans="2:10" ht="14.85" customHeight="1" x14ac:dyDescent="0.2">
      <c r="B49" s="48" t="s">
        <v>241</v>
      </c>
      <c r="C49" s="88">
        <v>176000</v>
      </c>
      <c r="D49" s="88">
        <v>176000</v>
      </c>
      <c r="E49" s="267">
        <v>176000</v>
      </c>
      <c r="F49" s="267">
        <v>176000</v>
      </c>
      <c r="G49" s="267">
        <v>176000</v>
      </c>
      <c r="J49" s="191"/>
    </row>
    <row r="50" spans="2:10" ht="14.85" customHeight="1" x14ac:dyDescent="0.2">
      <c r="B50" s="48"/>
      <c r="C50" s="88"/>
      <c r="D50" s="88"/>
      <c r="E50" s="267"/>
      <c r="F50" s="267"/>
      <c r="G50" s="267"/>
      <c r="J50" s="191"/>
    </row>
    <row r="51" spans="2:10" ht="14.85" customHeight="1" x14ac:dyDescent="0.2">
      <c r="B51" s="49" t="s">
        <v>212</v>
      </c>
      <c r="C51" s="89"/>
      <c r="D51" s="89"/>
      <c r="E51" s="268"/>
      <c r="F51" s="268"/>
      <c r="G51" s="268"/>
      <c r="J51" s="191"/>
    </row>
    <row r="52" spans="2:10" ht="14.85" customHeight="1" x14ac:dyDescent="0.2">
      <c r="B52" s="47" t="s">
        <v>195</v>
      </c>
      <c r="C52" s="90">
        <v>273264</v>
      </c>
      <c r="D52" s="90">
        <v>278122</v>
      </c>
      <c r="E52" s="269">
        <v>284816</v>
      </c>
      <c r="F52" s="269">
        <v>284816</v>
      </c>
      <c r="G52" s="269">
        <v>284816</v>
      </c>
      <c r="J52" s="191"/>
    </row>
    <row r="53" spans="2:10" ht="14.85" customHeight="1" x14ac:dyDescent="0.2">
      <c r="B53" s="48" t="s">
        <v>233</v>
      </c>
      <c r="C53" s="89">
        <v>151767</v>
      </c>
      <c r="D53" s="89">
        <v>155367</v>
      </c>
      <c r="E53" s="268">
        <v>259500</v>
      </c>
      <c r="F53" s="268">
        <v>259500</v>
      </c>
      <c r="G53" s="268">
        <v>259500</v>
      </c>
      <c r="J53" s="191"/>
    </row>
    <row r="54" spans="2:10" ht="14.85" customHeight="1" x14ac:dyDescent="0.2">
      <c r="B54" s="47" t="s">
        <v>196</v>
      </c>
      <c r="C54" s="89">
        <v>0</v>
      </c>
      <c r="D54" s="89">
        <v>4858</v>
      </c>
      <c r="E54" s="268">
        <v>0</v>
      </c>
      <c r="F54" s="268">
        <v>0</v>
      </c>
      <c r="G54" s="268">
        <v>0</v>
      </c>
      <c r="J54" s="191"/>
    </row>
    <row r="55" spans="2:10" ht="14.85" customHeight="1" x14ac:dyDescent="0.2">
      <c r="B55" s="48" t="s">
        <v>197</v>
      </c>
      <c r="C55" s="89">
        <v>0</v>
      </c>
      <c r="D55" s="89">
        <v>0</v>
      </c>
      <c r="E55" s="268">
        <v>0</v>
      </c>
      <c r="F55" s="268">
        <v>0</v>
      </c>
      <c r="G55" s="268">
        <v>0</v>
      </c>
      <c r="J55" s="191"/>
    </row>
    <row r="56" spans="2:10" ht="14.85" customHeight="1" x14ac:dyDescent="0.2">
      <c r="B56" s="47" t="s">
        <v>198</v>
      </c>
      <c r="C56" s="89">
        <v>12954</v>
      </c>
      <c r="D56" s="89">
        <v>12954</v>
      </c>
      <c r="E56" s="268">
        <v>37485</v>
      </c>
      <c r="F56" s="268">
        <v>37485</v>
      </c>
      <c r="G56" s="268">
        <v>37485</v>
      </c>
      <c r="J56" s="191"/>
    </row>
    <row r="57" spans="2:10" ht="14.85" customHeight="1" x14ac:dyDescent="0.2">
      <c r="B57" s="50" t="s">
        <v>199</v>
      </c>
      <c r="C57" s="91">
        <f t="shared" ref="C57:G57" si="10">SUM(C59+C65+C70+C74)</f>
        <v>2434027</v>
      </c>
      <c r="D57" s="91">
        <f t="shared" si="10"/>
        <v>2514385</v>
      </c>
      <c r="E57" s="270">
        <f t="shared" si="10"/>
        <v>2598122</v>
      </c>
      <c r="F57" s="270">
        <f t="shared" si="10"/>
        <v>2598122</v>
      </c>
      <c r="G57" s="270">
        <f t="shared" si="10"/>
        <v>2598122</v>
      </c>
      <c r="J57" s="191"/>
    </row>
    <row r="58" spans="2:10" ht="14.85" customHeight="1" x14ac:dyDescent="0.2">
      <c r="B58" s="49" t="s">
        <v>200</v>
      </c>
      <c r="C58" s="89"/>
      <c r="D58" s="89"/>
      <c r="E58" s="268"/>
      <c r="F58" s="268"/>
      <c r="G58" s="268"/>
      <c r="J58" s="191"/>
    </row>
    <row r="59" spans="2:10" ht="14.85" customHeight="1" x14ac:dyDescent="0.2">
      <c r="B59" s="47" t="s">
        <v>195</v>
      </c>
      <c r="C59" s="90">
        <v>1359495</v>
      </c>
      <c r="D59" s="90">
        <v>1396741</v>
      </c>
      <c r="E59" s="269">
        <v>1469040</v>
      </c>
      <c r="F59" s="269">
        <v>1469040</v>
      </c>
      <c r="G59" s="269">
        <v>1469040</v>
      </c>
      <c r="J59" s="191"/>
    </row>
    <row r="60" spans="2:10" ht="14.85" customHeight="1" x14ac:dyDescent="0.2">
      <c r="B60" s="47" t="s">
        <v>201</v>
      </c>
      <c r="C60" s="89">
        <v>428820</v>
      </c>
      <c r="D60" s="89">
        <v>466066</v>
      </c>
      <c r="E60" s="268">
        <v>428820</v>
      </c>
      <c r="F60" s="268">
        <v>428820</v>
      </c>
      <c r="G60" s="268">
        <v>428820</v>
      </c>
      <c r="J60" s="191"/>
    </row>
    <row r="61" spans="2:10" ht="14.85" customHeight="1" x14ac:dyDescent="0.2">
      <c r="B61" s="48" t="s">
        <v>234</v>
      </c>
      <c r="C61" s="89">
        <v>783580</v>
      </c>
      <c r="D61" s="89">
        <v>811180</v>
      </c>
      <c r="E61" s="268">
        <v>850000</v>
      </c>
      <c r="F61" s="268">
        <v>850000</v>
      </c>
      <c r="G61" s="268">
        <v>850000</v>
      </c>
      <c r="J61" s="191"/>
    </row>
    <row r="62" spans="2:10" ht="14.85" customHeight="1" x14ac:dyDescent="0.2">
      <c r="B62" s="48" t="s">
        <v>164</v>
      </c>
      <c r="C62" s="89">
        <v>0</v>
      </c>
      <c r="D62" s="89">
        <v>0</v>
      </c>
      <c r="E62" s="268">
        <v>0</v>
      </c>
      <c r="F62" s="268">
        <v>0</v>
      </c>
      <c r="G62" s="268">
        <v>0</v>
      </c>
      <c r="J62" s="191"/>
    </row>
    <row r="63" spans="2:10" ht="14.85" customHeight="1" x14ac:dyDescent="0.2">
      <c r="B63" s="47" t="s">
        <v>198</v>
      </c>
      <c r="C63" s="89">
        <v>294490</v>
      </c>
      <c r="D63" s="89">
        <v>294490</v>
      </c>
      <c r="E63" s="268">
        <v>312162</v>
      </c>
      <c r="F63" s="268">
        <v>312162</v>
      </c>
      <c r="G63" s="268">
        <v>312162</v>
      </c>
      <c r="J63" s="191"/>
    </row>
    <row r="64" spans="2:10" ht="14.85" customHeight="1" x14ac:dyDescent="0.2">
      <c r="B64" s="49" t="s">
        <v>202</v>
      </c>
      <c r="C64" s="89"/>
      <c r="D64" s="89"/>
      <c r="E64" s="268"/>
      <c r="F64" s="268"/>
      <c r="G64" s="268"/>
      <c r="J64" s="191"/>
    </row>
    <row r="65" spans="2:10" ht="14.85" customHeight="1" x14ac:dyDescent="0.2">
      <c r="B65" s="47" t="s">
        <v>203</v>
      </c>
      <c r="C65" s="90">
        <v>930806</v>
      </c>
      <c r="D65" s="90">
        <v>970679</v>
      </c>
      <c r="E65" s="269">
        <v>1008348</v>
      </c>
      <c r="F65" s="269">
        <v>1008348</v>
      </c>
      <c r="G65" s="269">
        <v>1008348</v>
      </c>
      <c r="J65" s="191"/>
    </row>
    <row r="66" spans="2:10" ht="14.85" customHeight="1" x14ac:dyDescent="0.2">
      <c r="B66" s="47" t="s">
        <v>196</v>
      </c>
      <c r="C66" s="89">
        <v>176000</v>
      </c>
      <c r="D66" s="89">
        <v>215873</v>
      </c>
      <c r="E66" s="268">
        <v>176000</v>
      </c>
      <c r="F66" s="268">
        <v>176000</v>
      </c>
      <c r="G66" s="268">
        <v>176000</v>
      </c>
      <c r="J66" s="191"/>
    </row>
    <row r="67" spans="2:10" ht="14.85" customHeight="1" x14ac:dyDescent="0.2">
      <c r="B67" s="48" t="s">
        <v>235</v>
      </c>
      <c r="C67" s="89">
        <v>627860</v>
      </c>
      <c r="D67" s="89">
        <v>657406</v>
      </c>
      <c r="E67" s="268">
        <v>698200</v>
      </c>
      <c r="F67" s="268">
        <v>698200</v>
      </c>
      <c r="G67" s="268">
        <v>698200</v>
      </c>
      <c r="J67" s="191"/>
    </row>
    <row r="68" spans="2:10" ht="14.85" customHeight="1" x14ac:dyDescent="0.2">
      <c r="B68" s="47" t="s">
        <v>198</v>
      </c>
      <c r="C68" s="89">
        <v>251000</v>
      </c>
      <c r="D68" s="89">
        <v>251000</v>
      </c>
      <c r="E68" s="268">
        <v>256500</v>
      </c>
      <c r="F68" s="268">
        <v>256500</v>
      </c>
      <c r="G68" s="268">
        <v>256500</v>
      </c>
      <c r="J68" s="191"/>
    </row>
    <row r="69" spans="2:10" ht="14.85" customHeight="1" x14ac:dyDescent="0.2">
      <c r="B69" s="46" t="s">
        <v>204</v>
      </c>
      <c r="C69" s="89"/>
      <c r="D69" s="89"/>
      <c r="E69" s="268"/>
      <c r="F69" s="268"/>
      <c r="G69" s="268"/>
      <c r="J69" s="191"/>
    </row>
    <row r="70" spans="2:10" ht="14.85" customHeight="1" x14ac:dyDescent="0.2">
      <c r="B70" s="47" t="s">
        <v>195</v>
      </c>
      <c r="C70" s="90">
        <v>143726</v>
      </c>
      <c r="D70" s="90">
        <v>146965</v>
      </c>
      <c r="E70" s="269">
        <v>120734</v>
      </c>
      <c r="F70" s="269">
        <v>120734</v>
      </c>
      <c r="G70" s="269">
        <v>120734</v>
      </c>
      <c r="J70" s="191"/>
    </row>
    <row r="71" spans="2:10" ht="14.85" customHeight="1" x14ac:dyDescent="0.2">
      <c r="B71" s="47" t="s">
        <v>201</v>
      </c>
      <c r="C71" s="89">
        <v>75600</v>
      </c>
      <c r="D71" s="89">
        <v>78839</v>
      </c>
      <c r="E71" s="268">
        <v>75600</v>
      </c>
      <c r="F71" s="268">
        <v>75600</v>
      </c>
      <c r="G71" s="268">
        <v>75600</v>
      </c>
      <c r="J71" s="191"/>
    </row>
    <row r="72" spans="2:10" ht="14.85" customHeight="1" x14ac:dyDescent="0.2">
      <c r="B72" s="48" t="s">
        <v>236</v>
      </c>
      <c r="C72" s="89">
        <v>66600</v>
      </c>
      <c r="D72" s="89">
        <v>69000</v>
      </c>
      <c r="E72" s="268">
        <v>69800</v>
      </c>
      <c r="F72" s="268">
        <v>69800</v>
      </c>
      <c r="G72" s="268">
        <v>69800</v>
      </c>
      <c r="J72" s="191"/>
    </row>
    <row r="73" spans="2:10" ht="14.85" customHeight="1" x14ac:dyDescent="0.2">
      <c r="B73" s="47" t="s">
        <v>198</v>
      </c>
      <c r="C73" s="92">
        <v>5600</v>
      </c>
      <c r="D73" s="92">
        <v>5600</v>
      </c>
      <c r="E73" s="271">
        <v>6300</v>
      </c>
      <c r="F73" s="271">
        <v>6300</v>
      </c>
      <c r="G73" s="271">
        <v>6300</v>
      </c>
      <c r="J73" s="191"/>
    </row>
    <row r="74" spans="2:10" s="52" customFormat="1" ht="14.85" hidden="1" customHeight="1" x14ac:dyDescent="0.25">
      <c r="B74" s="51" t="s">
        <v>205</v>
      </c>
      <c r="C74" s="93">
        <v>0</v>
      </c>
      <c r="D74" s="93">
        <v>0</v>
      </c>
      <c r="E74" s="272"/>
      <c r="F74" s="272"/>
      <c r="G74" s="272"/>
      <c r="H74" s="194"/>
      <c r="J74" s="192"/>
    </row>
    <row r="75" spans="2:10" s="52" customFormat="1" ht="14.85" hidden="1" customHeight="1" x14ac:dyDescent="0.25">
      <c r="B75" s="53" t="s">
        <v>180</v>
      </c>
      <c r="C75" s="92">
        <v>0</v>
      </c>
      <c r="D75" s="92">
        <v>0</v>
      </c>
      <c r="E75" s="271"/>
      <c r="F75" s="271"/>
      <c r="G75" s="271"/>
      <c r="H75" s="194"/>
      <c r="J75" s="192"/>
    </row>
    <row r="76" spans="2:10" ht="14.85" customHeight="1" thickBot="1" x14ac:dyDescent="0.25">
      <c r="B76" s="54"/>
      <c r="C76" s="94"/>
      <c r="D76" s="94"/>
      <c r="E76" s="273"/>
      <c r="F76" s="273"/>
      <c r="G76" s="273"/>
      <c r="J76" s="191"/>
    </row>
    <row r="77" spans="2:10" ht="17.45" customHeight="1" x14ac:dyDescent="0.2">
      <c r="B77" s="43"/>
      <c r="C77" s="44"/>
      <c r="D77" s="44"/>
      <c r="E77" s="44"/>
      <c r="F77" s="44"/>
      <c r="G77" s="44"/>
    </row>
    <row r="79" spans="2:10" x14ac:dyDescent="0.2">
      <c r="D79" s="191"/>
      <c r="E79" s="191"/>
      <c r="G79" s="191"/>
    </row>
  </sheetData>
  <sheetProtection sheet="1" objects="1" scenarios="1"/>
  <mergeCells count="6">
    <mergeCell ref="B38:G38"/>
    <mergeCell ref="B36:G36"/>
    <mergeCell ref="B37:G37"/>
    <mergeCell ref="B2:G2"/>
    <mergeCell ref="B3:G3"/>
    <mergeCell ref="B4:G4"/>
  </mergeCells>
  <pageMargins left="0.19685039370078741" right="0.19685039370078741" top="0.19685039370078741" bottom="0.19685039370078741" header="0.51181102362204722" footer="0.51181102362204722"/>
  <pageSetup paperSize="9" scale="85" orientation="landscape" r:id="rId1"/>
  <headerFooter alignWithMargins="0"/>
  <rowBreaks count="1" manualBreakCount="1">
    <brk id="34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D7737-0DF5-43D2-986E-3E0341E04E7D}">
  <dimension ref="A1:G69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361" sqref="B361"/>
    </sheetView>
  </sheetViews>
  <sheetFormatPr defaultRowHeight="15" x14ac:dyDescent="0.25"/>
  <cols>
    <col min="1" max="1" width="40.7109375" style="327" customWidth="1"/>
    <col min="2" max="2" width="20.140625" style="327" customWidth="1"/>
    <col min="3" max="3" width="19.7109375" style="327" customWidth="1"/>
    <col min="4" max="4" width="13.42578125" style="327" customWidth="1"/>
    <col min="5" max="5" width="14.85546875" style="327" customWidth="1"/>
    <col min="6" max="6" width="15.42578125" style="327" customWidth="1"/>
    <col min="7" max="7" width="14.42578125" style="327" customWidth="1"/>
    <col min="8" max="10" width="9.140625" style="327"/>
    <col min="11" max="11" width="13" style="327" customWidth="1"/>
    <col min="12" max="12" width="13.28515625" style="327" customWidth="1"/>
    <col min="13" max="256" width="9.140625" style="327"/>
    <col min="257" max="257" width="40.7109375" style="327" customWidth="1"/>
    <col min="258" max="258" width="22.7109375" style="327" customWidth="1"/>
    <col min="259" max="259" width="22.28515625" style="327" customWidth="1"/>
    <col min="260" max="260" width="13.42578125" style="327" customWidth="1"/>
    <col min="261" max="261" width="14.85546875" style="327" customWidth="1"/>
    <col min="262" max="262" width="15.42578125" style="327" customWidth="1"/>
    <col min="263" max="512" width="9.140625" style="327"/>
    <col min="513" max="513" width="40.7109375" style="327" customWidth="1"/>
    <col min="514" max="514" width="22.7109375" style="327" customWidth="1"/>
    <col min="515" max="515" width="22.28515625" style="327" customWidth="1"/>
    <col min="516" max="516" width="13.42578125" style="327" customWidth="1"/>
    <col min="517" max="517" width="14.85546875" style="327" customWidth="1"/>
    <col min="518" max="518" width="15.42578125" style="327" customWidth="1"/>
    <col min="519" max="768" width="9.140625" style="327"/>
    <col min="769" max="769" width="40.7109375" style="327" customWidth="1"/>
    <col min="770" max="770" width="22.7109375" style="327" customWidth="1"/>
    <col min="771" max="771" width="22.28515625" style="327" customWidth="1"/>
    <col min="772" max="772" width="13.42578125" style="327" customWidth="1"/>
    <col min="773" max="773" width="14.85546875" style="327" customWidth="1"/>
    <col min="774" max="774" width="15.42578125" style="327" customWidth="1"/>
    <col min="775" max="1024" width="9.140625" style="327"/>
    <col min="1025" max="1025" width="40.7109375" style="327" customWidth="1"/>
    <col min="1026" max="1026" width="22.7109375" style="327" customWidth="1"/>
    <col min="1027" max="1027" width="22.28515625" style="327" customWidth="1"/>
    <col min="1028" max="1028" width="13.42578125" style="327" customWidth="1"/>
    <col min="1029" max="1029" width="14.85546875" style="327" customWidth="1"/>
    <col min="1030" max="1030" width="15.42578125" style="327" customWidth="1"/>
    <col min="1031" max="1280" width="9.140625" style="327"/>
    <col min="1281" max="1281" width="40.7109375" style="327" customWidth="1"/>
    <col min="1282" max="1282" width="22.7109375" style="327" customWidth="1"/>
    <col min="1283" max="1283" width="22.28515625" style="327" customWidth="1"/>
    <col min="1284" max="1284" width="13.42578125" style="327" customWidth="1"/>
    <col min="1285" max="1285" width="14.85546875" style="327" customWidth="1"/>
    <col min="1286" max="1286" width="15.42578125" style="327" customWidth="1"/>
    <col min="1287" max="1536" width="9.140625" style="327"/>
    <col min="1537" max="1537" width="40.7109375" style="327" customWidth="1"/>
    <col min="1538" max="1538" width="22.7109375" style="327" customWidth="1"/>
    <col min="1539" max="1539" width="22.28515625" style="327" customWidth="1"/>
    <col min="1540" max="1540" width="13.42578125" style="327" customWidth="1"/>
    <col min="1541" max="1541" width="14.85546875" style="327" customWidth="1"/>
    <col min="1542" max="1542" width="15.42578125" style="327" customWidth="1"/>
    <col min="1543" max="1792" width="9.140625" style="327"/>
    <col min="1793" max="1793" width="40.7109375" style="327" customWidth="1"/>
    <col min="1794" max="1794" width="22.7109375" style="327" customWidth="1"/>
    <col min="1795" max="1795" width="22.28515625" style="327" customWidth="1"/>
    <col min="1796" max="1796" width="13.42578125" style="327" customWidth="1"/>
    <col min="1797" max="1797" width="14.85546875" style="327" customWidth="1"/>
    <col min="1798" max="1798" width="15.42578125" style="327" customWidth="1"/>
    <col min="1799" max="2048" width="9.140625" style="327"/>
    <col min="2049" max="2049" width="40.7109375" style="327" customWidth="1"/>
    <col min="2050" max="2050" width="22.7109375" style="327" customWidth="1"/>
    <col min="2051" max="2051" width="22.28515625" style="327" customWidth="1"/>
    <col min="2052" max="2052" width="13.42578125" style="327" customWidth="1"/>
    <col min="2053" max="2053" width="14.85546875" style="327" customWidth="1"/>
    <col min="2054" max="2054" width="15.42578125" style="327" customWidth="1"/>
    <col min="2055" max="2304" width="9.140625" style="327"/>
    <col min="2305" max="2305" width="40.7109375" style="327" customWidth="1"/>
    <col min="2306" max="2306" width="22.7109375" style="327" customWidth="1"/>
    <col min="2307" max="2307" width="22.28515625" style="327" customWidth="1"/>
    <col min="2308" max="2308" width="13.42578125" style="327" customWidth="1"/>
    <col min="2309" max="2309" width="14.85546875" style="327" customWidth="1"/>
    <col min="2310" max="2310" width="15.42578125" style="327" customWidth="1"/>
    <col min="2311" max="2560" width="9.140625" style="327"/>
    <col min="2561" max="2561" width="40.7109375" style="327" customWidth="1"/>
    <col min="2562" max="2562" width="22.7109375" style="327" customWidth="1"/>
    <col min="2563" max="2563" width="22.28515625" style="327" customWidth="1"/>
    <col min="2564" max="2564" width="13.42578125" style="327" customWidth="1"/>
    <col min="2565" max="2565" width="14.85546875" style="327" customWidth="1"/>
    <col min="2566" max="2566" width="15.42578125" style="327" customWidth="1"/>
    <col min="2567" max="2816" width="9.140625" style="327"/>
    <col min="2817" max="2817" width="40.7109375" style="327" customWidth="1"/>
    <col min="2818" max="2818" width="22.7109375" style="327" customWidth="1"/>
    <col min="2819" max="2819" width="22.28515625" style="327" customWidth="1"/>
    <col min="2820" max="2820" width="13.42578125" style="327" customWidth="1"/>
    <col min="2821" max="2821" width="14.85546875" style="327" customWidth="1"/>
    <col min="2822" max="2822" width="15.42578125" style="327" customWidth="1"/>
    <col min="2823" max="3072" width="9.140625" style="327"/>
    <col min="3073" max="3073" width="40.7109375" style="327" customWidth="1"/>
    <col min="3074" max="3074" width="22.7109375" style="327" customWidth="1"/>
    <col min="3075" max="3075" width="22.28515625" style="327" customWidth="1"/>
    <col min="3076" max="3076" width="13.42578125" style="327" customWidth="1"/>
    <col min="3077" max="3077" width="14.85546875" style="327" customWidth="1"/>
    <col min="3078" max="3078" width="15.42578125" style="327" customWidth="1"/>
    <col min="3079" max="3328" width="9.140625" style="327"/>
    <col min="3329" max="3329" width="40.7109375" style="327" customWidth="1"/>
    <col min="3330" max="3330" width="22.7109375" style="327" customWidth="1"/>
    <col min="3331" max="3331" width="22.28515625" style="327" customWidth="1"/>
    <col min="3332" max="3332" width="13.42578125" style="327" customWidth="1"/>
    <col min="3333" max="3333" width="14.85546875" style="327" customWidth="1"/>
    <col min="3334" max="3334" width="15.42578125" style="327" customWidth="1"/>
    <col min="3335" max="3584" width="9.140625" style="327"/>
    <col min="3585" max="3585" width="40.7109375" style="327" customWidth="1"/>
    <col min="3586" max="3586" width="22.7109375" style="327" customWidth="1"/>
    <col min="3587" max="3587" width="22.28515625" style="327" customWidth="1"/>
    <col min="3588" max="3588" width="13.42578125" style="327" customWidth="1"/>
    <col min="3589" max="3589" width="14.85546875" style="327" customWidth="1"/>
    <col min="3590" max="3590" width="15.42578125" style="327" customWidth="1"/>
    <col min="3591" max="3840" width="9.140625" style="327"/>
    <col min="3841" max="3841" width="40.7109375" style="327" customWidth="1"/>
    <col min="3842" max="3842" width="22.7109375" style="327" customWidth="1"/>
    <col min="3843" max="3843" width="22.28515625" style="327" customWidth="1"/>
    <col min="3844" max="3844" width="13.42578125" style="327" customWidth="1"/>
    <col min="3845" max="3845" width="14.85546875" style="327" customWidth="1"/>
    <col min="3846" max="3846" width="15.42578125" style="327" customWidth="1"/>
    <col min="3847" max="4096" width="9.140625" style="327"/>
    <col min="4097" max="4097" width="40.7109375" style="327" customWidth="1"/>
    <col min="4098" max="4098" width="22.7109375" style="327" customWidth="1"/>
    <col min="4099" max="4099" width="22.28515625" style="327" customWidth="1"/>
    <col min="4100" max="4100" width="13.42578125" style="327" customWidth="1"/>
    <col min="4101" max="4101" width="14.85546875" style="327" customWidth="1"/>
    <col min="4102" max="4102" width="15.42578125" style="327" customWidth="1"/>
    <col min="4103" max="4352" width="9.140625" style="327"/>
    <col min="4353" max="4353" width="40.7109375" style="327" customWidth="1"/>
    <col min="4354" max="4354" width="22.7109375" style="327" customWidth="1"/>
    <col min="4355" max="4355" width="22.28515625" style="327" customWidth="1"/>
    <col min="4356" max="4356" width="13.42578125" style="327" customWidth="1"/>
    <col min="4357" max="4357" width="14.85546875" style="327" customWidth="1"/>
    <col min="4358" max="4358" width="15.42578125" style="327" customWidth="1"/>
    <col min="4359" max="4608" width="9.140625" style="327"/>
    <col min="4609" max="4609" width="40.7109375" style="327" customWidth="1"/>
    <col min="4610" max="4610" width="22.7109375" style="327" customWidth="1"/>
    <col min="4611" max="4611" width="22.28515625" style="327" customWidth="1"/>
    <col min="4612" max="4612" width="13.42578125" style="327" customWidth="1"/>
    <col min="4613" max="4613" width="14.85546875" style="327" customWidth="1"/>
    <col min="4614" max="4614" width="15.42578125" style="327" customWidth="1"/>
    <col min="4615" max="4864" width="9.140625" style="327"/>
    <col min="4865" max="4865" width="40.7109375" style="327" customWidth="1"/>
    <col min="4866" max="4866" width="22.7109375" style="327" customWidth="1"/>
    <col min="4867" max="4867" width="22.28515625" style="327" customWidth="1"/>
    <col min="4868" max="4868" width="13.42578125" style="327" customWidth="1"/>
    <col min="4869" max="4869" width="14.85546875" style="327" customWidth="1"/>
    <col min="4870" max="4870" width="15.42578125" style="327" customWidth="1"/>
    <col min="4871" max="5120" width="9.140625" style="327"/>
    <col min="5121" max="5121" width="40.7109375" style="327" customWidth="1"/>
    <col min="5122" max="5122" width="22.7109375" style="327" customWidth="1"/>
    <col min="5123" max="5123" width="22.28515625" style="327" customWidth="1"/>
    <col min="5124" max="5124" width="13.42578125" style="327" customWidth="1"/>
    <col min="5125" max="5125" width="14.85546875" style="327" customWidth="1"/>
    <col min="5126" max="5126" width="15.42578125" style="327" customWidth="1"/>
    <col min="5127" max="5376" width="9.140625" style="327"/>
    <col min="5377" max="5377" width="40.7109375" style="327" customWidth="1"/>
    <col min="5378" max="5378" width="22.7109375" style="327" customWidth="1"/>
    <col min="5379" max="5379" width="22.28515625" style="327" customWidth="1"/>
    <col min="5380" max="5380" width="13.42578125" style="327" customWidth="1"/>
    <col min="5381" max="5381" width="14.85546875" style="327" customWidth="1"/>
    <col min="5382" max="5382" width="15.42578125" style="327" customWidth="1"/>
    <col min="5383" max="5632" width="9.140625" style="327"/>
    <col min="5633" max="5633" width="40.7109375" style="327" customWidth="1"/>
    <col min="5634" max="5634" width="22.7109375" style="327" customWidth="1"/>
    <col min="5635" max="5635" width="22.28515625" style="327" customWidth="1"/>
    <col min="5636" max="5636" width="13.42578125" style="327" customWidth="1"/>
    <col min="5637" max="5637" width="14.85546875" style="327" customWidth="1"/>
    <col min="5638" max="5638" width="15.42578125" style="327" customWidth="1"/>
    <col min="5639" max="5888" width="9.140625" style="327"/>
    <col min="5889" max="5889" width="40.7109375" style="327" customWidth="1"/>
    <col min="5890" max="5890" width="22.7109375" style="327" customWidth="1"/>
    <col min="5891" max="5891" width="22.28515625" style="327" customWidth="1"/>
    <col min="5892" max="5892" width="13.42578125" style="327" customWidth="1"/>
    <col min="5893" max="5893" width="14.85546875" style="327" customWidth="1"/>
    <col min="5894" max="5894" width="15.42578125" style="327" customWidth="1"/>
    <col min="5895" max="6144" width="9.140625" style="327"/>
    <col min="6145" max="6145" width="40.7109375" style="327" customWidth="1"/>
    <col min="6146" max="6146" width="22.7109375" style="327" customWidth="1"/>
    <col min="6147" max="6147" width="22.28515625" style="327" customWidth="1"/>
    <col min="6148" max="6148" width="13.42578125" style="327" customWidth="1"/>
    <col min="6149" max="6149" width="14.85546875" style="327" customWidth="1"/>
    <col min="6150" max="6150" width="15.42578125" style="327" customWidth="1"/>
    <col min="6151" max="6400" width="9.140625" style="327"/>
    <col min="6401" max="6401" width="40.7109375" style="327" customWidth="1"/>
    <col min="6402" max="6402" width="22.7109375" style="327" customWidth="1"/>
    <col min="6403" max="6403" width="22.28515625" style="327" customWidth="1"/>
    <col min="6404" max="6404" width="13.42578125" style="327" customWidth="1"/>
    <col min="6405" max="6405" width="14.85546875" style="327" customWidth="1"/>
    <col min="6406" max="6406" width="15.42578125" style="327" customWidth="1"/>
    <col min="6407" max="6656" width="9.140625" style="327"/>
    <col min="6657" max="6657" width="40.7109375" style="327" customWidth="1"/>
    <col min="6658" max="6658" width="22.7109375" style="327" customWidth="1"/>
    <col min="6659" max="6659" width="22.28515625" style="327" customWidth="1"/>
    <col min="6660" max="6660" width="13.42578125" style="327" customWidth="1"/>
    <col min="6661" max="6661" width="14.85546875" style="327" customWidth="1"/>
    <col min="6662" max="6662" width="15.42578125" style="327" customWidth="1"/>
    <col min="6663" max="6912" width="9.140625" style="327"/>
    <col min="6913" max="6913" width="40.7109375" style="327" customWidth="1"/>
    <col min="6914" max="6914" width="22.7109375" style="327" customWidth="1"/>
    <col min="6915" max="6915" width="22.28515625" style="327" customWidth="1"/>
    <col min="6916" max="6916" width="13.42578125" style="327" customWidth="1"/>
    <col min="6917" max="6917" width="14.85546875" style="327" customWidth="1"/>
    <col min="6918" max="6918" width="15.42578125" style="327" customWidth="1"/>
    <col min="6919" max="7168" width="9.140625" style="327"/>
    <col min="7169" max="7169" width="40.7109375" style="327" customWidth="1"/>
    <col min="7170" max="7170" width="22.7109375" style="327" customWidth="1"/>
    <col min="7171" max="7171" width="22.28515625" style="327" customWidth="1"/>
    <col min="7172" max="7172" width="13.42578125" style="327" customWidth="1"/>
    <col min="7173" max="7173" width="14.85546875" style="327" customWidth="1"/>
    <col min="7174" max="7174" width="15.42578125" style="327" customWidth="1"/>
    <col min="7175" max="7424" width="9.140625" style="327"/>
    <col min="7425" max="7425" width="40.7109375" style="327" customWidth="1"/>
    <col min="7426" max="7426" width="22.7109375" style="327" customWidth="1"/>
    <col min="7427" max="7427" width="22.28515625" style="327" customWidth="1"/>
    <col min="7428" max="7428" width="13.42578125" style="327" customWidth="1"/>
    <col min="7429" max="7429" width="14.85546875" style="327" customWidth="1"/>
    <col min="7430" max="7430" width="15.42578125" style="327" customWidth="1"/>
    <col min="7431" max="7680" width="9.140625" style="327"/>
    <col min="7681" max="7681" width="40.7109375" style="327" customWidth="1"/>
    <col min="7682" max="7682" width="22.7109375" style="327" customWidth="1"/>
    <col min="7683" max="7683" width="22.28515625" style="327" customWidth="1"/>
    <col min="7684" max="7684" width="13.42578125" style="327" customWidth="1"/>
    <col min="7685" max="7685" width="14.85546875" style="327" customWidth="1"/>
    <col min="7686" max="7686" width="15.42578125" style="327" customWidth="1"/>
    <col min="7687" max="7936" width="9.140625" style="327"/>
    <col min="7937" max="7937" width="40.7109375" style="327" customWidth="1"/>
    <col min="7938" max="7938" width="22.7109375" style="327" customWidth="1"/>
    <col min="7939" max="7939" width="22.28515625" style="327" customWidth="1"/>
    <col min="7940" max="7940" width="13.42578125" style="327" customWidth="1"/>
    <col min="7941" max="7941" width="14.85546875" style="327" customWidth="1"/>
    <col min="7942" max="7942" width="15.42578125" style="327" customWidth="1"/>
    <col min="7943" max="8192" width="9.140625" style="327"/>
    <col min="8193" max="8193" width="40.7109375" style="327" customWidth="1"/>
    <col min="8194" max="8194" width="22.7109375" style="327" customWidth="1"/>
    <col min="8195" max="8195" width="22.28515625" style="327" customWidth="1"/>
    <col min="8196" max="8196" width="13.42578125" style="327" customWidth="1"/>
    <col min="8197" max="8197" width="14.85546875" style="327" customWidth="1"/>
    <col min="8198" max="8198" width="15.42578125" style="327" customWidth="1"/>
    <col min="8199" max="8448" width="9.140625" style="327"/>
    <col min="8449" max="8449" width="40.7109375" style="327" customWidth="1"/>
    <col min="8450" max="8450" width="22.7109375" style="327" customWidth="1"/>
    <col min="8451" max="8451" width="22.28515625" style="327" customWidth="1"/>
    <col min="8452" max="8452" width="13.42578125" style="327" customWidth="1"/>
    <col min="8453" max="8453" width="14.85546875" style="327" customWidth="1"/>
    <col min="8454" max="8454" width="15.42578125" style="327" customWidth="1"/>
    <col min="8455" max="8704" width="9.140625" style="327"/>
    <col min="8705" max="8705" width="40.7109375" style="327" customWidth="1"/>
    <col min="8706" max="8706" width="22.7109375" style="327" customWidth="1"/>
    <col min="8707" max="8707" width="22.28515625" style="327" customWidth="1"/>
    <col min="8708" max="8708" width="13.42578125" style="327" customWidth="1"/>
    <col min="8709" max="8709" width="14.85546875" style="327" customWidth="1"/>
    <col min="8710" max="8710" width="15.42578125" style="327" customWidth="1"/>
    <col min="8711" max="8960" width="9.140625" style="327"/>
    <col min="8961" max="8961" width="40.7109375" style="327" customWidth="1"/>
    <col min="8962" max="8962" width="22.7109375" style="327" customWidth="1"/>
    <col min="8963" max="8963" width="22.28515625" style="327" customWidth="1"/>
    <col min="8964" max="8964" width="13.42578125" style="327" customWidth="1"/>
    <col min="8965" max="8965" width="14.85546875" style="327" customWidth="1"/>
    <col min="8966" max="8966" width="15.42578125" style="327" customWidth="1"/>
    <col min="8967" max="9216" width="9.140625" style="327"/>
    <col min="9217" max="9217" width="40.7109375" style="327" customWidth="1"/>
    <col min="9218" max="9218" width="22.7109375" style="327" customWidth="1"/>
    <col min="9219" max="9219" width="22.28515625" style="327" customWidth="1"/>
    <col min="9220" max="9220" width="13.42578125" style="327" customWidth="1"/>
    <col min="9221" max="9221" width="14.85546875" style="327" customWidth="1"/>
    <col min="9222" max="9222" width="15.42578125" style="327" customWidth="1"/>
    <col min="9223" max="9472" width="9.140625" style="327"/>
    <col min="9473" max="9473" width="40.7109375" style="327" customWidth="1"/>
    <col min="9474" max="9474" width="22.7109375" style="327" customWidth="1"/>
    <col min="9475" max="9475" width="22.28515625" style="327" customWidth="1"/>
    <col min="9476" max="9476" width="13.42578125" style="327" customWidth="1"/>
    <col min="9477" max="9477" width="14.85546875" style="327" customWidth="1"/>
    <col min="9478" max="9478" width="15.42578125" style="327" customWidth="1"/>
    <col min="9479" max="9728" width="9.140625" style="327"/>
    <col min="9729" max="9729" width="40.7109375" style="327" customWidth="1"/>
    <col min="9730" max="9730" width="22.7109375" style="327" customWidth="1"/>
    <col min="9731" max="9731" width="22.28515625" style="327" customWidth="1"/>
    <col min="9732" max="9732" width="13.42578125" style="327" customWidth="1"/>
    <col min="9733" max="9733" width="14.85546875" style="327" customWidth="1"/>
    <col min="9734" max="9734" width="15.42578125" style="327" customWidth="1"/>
    <col min="9735" max="9984" width="9.140625" style="327"/>
    <col min="9985" max="9985" width="40.7109375" style="327" customWidth="1"/>
    <col min="9986" max="9986" width="22.7109375" style="327" customWidth="1"/>
    <col min="9987" max="9987" width="22.28515625" style="327" customWidth="1"/>
    <col min="9988" max="9988" width="13.42578125" style="327" customWidth="1"/>
    <col min="9989" max="9989" width="14.85546875" style="327" customWidth="1"/>
    <col min="9990" max="9990" width="15.42578125" style="327" customWidth="1"/>
    <col min="9991" max="10240" width="9.140625" style="327"/>
    <col min="10241" max="10241" width="40.7109375" style="327" customWidth="1"/>
    <col min="10242" max="10242" width="22.7109375" style="327" customWidth="1"/>
    <col min="10243" max="10243" width="22.28515625" style="327" customWidth="1"/>
    <col min="10244" max="10244" width="13.42578125" style="327" customWidth="1"/>
    <col min="10245" max="10245" width="14.85546875" style="327" customWidth="1"/>
    <col min="10246" max="10246" width="15.42578125" style="327" customWidth="1"/>
    <col min="10247" max="10496" width="9.140625" style="327"/>
    <col min="10497" max="10497" width="40.7109375" style="327" customWidth="1"/>
    <col min="10498" max="10498" width="22.7109375" style="327" customWidth="1"/>
    <col min="10499" max="10499" width="22.28515625" style="327" customWidth="1"/>
    <col min="10500" max="10500" width="13.42578125" style="327" customWidth="1"/>
    <col min="10501" max="10501" width="14.85546875" style="327" customWidth="1"/>
    <col min="10502" max="10502" width="15.42578125" style="327" customWidth="1"/>
    <col min="10503" max="10752" width="9.140625" style="327"/>
    <col min="10753" max="10753" width="40.7109375" style="327" customWidth="1"/>
    <col min="10754" max="10754" width="22.7109375" style="327" customWidth="1"/>
    <col min="10755" max="10755" width="22.28515625" style="327" customWidth="1"/>
    <col min="10756" max="10756" width="13.42578125" style="327" customWidth="1"/>
    <col min="10757" max="10757" width="14.85546875" style="327" customWidth="1"/>
    <col min="10758" max="10758" width="15.42578125" style="327" customWidth="1"/>
    <col min="10759" max="11008" width="9.140625" style="327"/>
    <col min="11009" max="11009" width="40.7109375" style="327" customWidth="1"/>
    <col min="11010" max="11010" width="22.7109375" style="327" customWidth="1"/>
    <col min="11011" max="11011" width="22.28515625" style="327" customWidth="1"/>
    <col min="11012" max="11012" width="13.42578125" style="327" customWidth="1"/>
    <col min="11013" max="11013" width="14.85546875" style="327" customWidth="1"/>
    <col min="11014" max="11014" width="15.42578125" style="327" customWidth="1"/>
    <col min="11015" max="11264" width="9.140625" style="327"/>
    <col min="11265" max="11265" width="40.7109375" style="327" customWidth="1"/>
    <col min="11266" max="11266" width="22.7109375" style="327" customWidth="1"/>
    <col min="11267" max="11267" width="22.28515625" style="327" customWidth="1"/>
    <col min="11268" max="11268" width="13.42578125" style="327" customWidth="1"/>
    <col min="11269" max="11269" width="14.85546875" style="327" customWidth="1"/>
    <col min="11270" max="11270" width="15.42578125" style="327" customWidth="1"/>
    <col min="11271" max="11520" width="9.140625" style="327"/>
    <col min="11521" max="11521" width="40.7109375" style="327" customWidth="1"/>
    <col min="11522" max="11522" width="22.7109375" style="327" customWidth="1"/>
    <col min="11523" max="11523" width="22.28515625" style="327" customWidth="1"/>
    <col min="11524" max="11524" width="13.42578125" style="327" customWidth="1"/>
    <col min="11525" max="11525" width="14.85546875" style="327" customWidth="1"/>
    <col min="11526" max="11526" width="15.42578125" style="327" customWidth="1"/>
    <col min="11527" max="11776" width="9.140625" style="327"/>
    <col min="11777" max="11777" width="40.7109375" style="327" customWidth="1"/>
    <col min="11778" max="11778" width="22.7109375" style="327" customWidth="1"/>
    <col min="11779" max="11779" width="22.28515625" style="327" customWidth="1"/>
    <col min="11780" max="11780" width="13.42578125" style="327" customWidth="1"/>
    <col min="11781" max="11781" width="14.85546875" style="327" customWidth="1"/>
    <col min="11782" max="11782" width="15.42578125" style="327" customWidth="1"/>
    <col min="11783" max="12032" width="9.140625" style="327"/>
    <col min="12033" max="12033" width="40.7109375" style="327" customWidth="1"/>
    <col min="12034" max="12034" width="22.7109375" style="327" customWidth="1"/>
    <col min="12035" max="12035" width="22.28515625" style="327" customWidth="1"/>
    <col min="12036" max="12036" width="13.42578125" style="327" customWidth="1"/>
    <col min="12037" max="12037" width="14.85546875" style="327" customWidth="1"/>
    <col min="12038" max="12038" width="15.42578125" style="327" customWidth="1"/>
    <col min="12039" max="12288" width="9.140625" style="327"/>
    <col min="12289" max="12289" width="40.7109375" style="327" customWidth="1"/>
    <col min="12290" max="12290" width="22.7109375" style="327" customWidth="1"/>
    <col min="12291" max="12291" width="22.28515625" style="327" customWidth="1"/>
    <col min="12292" max="12292" width="13.42578125" style="327" customWidth="1"/>
    <col min="12293" max="12293" width="14.85546875" style="327" customWidth="1"/>
    <col min="12294" max="12294" width="15.42578125" style="327" customWidth="1"/>
    <col min="12295" max="12544" width="9.140625" style="327"/>
    <col min="12545" max="12545" width="40.7109375" style="327" customWidth="1"/>
    <col min="12546" max="12546" width="22.7109375" style="327" customWidth="1"/>
    <col min="12547" max="12547" width="22.28515625" style="327" customWidth="1"/>
    <col min="12548" max="12548" width="13.42578125" style="327" customWidth="1"/>
    <col min="12549" max="12549" width="14.85546875" style="327" customWidth="1"/>
    <col min="12550" max="12550" width="15.42578125" style="327" customWidth="1"/>
    <col min="12551" max="12800" width="9.140625" style="327"/>
    <col min="12801" max="12801" width="40.7109375" style="327" customWidth="1"/>
    <col min="12802" max="12802" width="22.7109375" style="327" customWidth="1"/>
    <col min="12803" max="12803" width="22.28515625" style="327" customWidth="1"/>
    <col min="12804" max="12804" width="13.42578125" style="327" customWidth="1"/>
    <col min="12805" max="12805" width="14.85546875" style="327" customWidth="1"/>
    <col min="12806" max="12806" width="15.42578125" style="327" customWidth="1"/>
    <col min="12807" max="13056" width="9.140625" style="327"/>
    <col min="13057" max="13057" width="40.7109375" style="327" customWidth="1"/>
    <col min="13058" max="13058" width="22.7109375" style="327" customWidth="1"/>
    <col min="13059" max="13059" width="22.28515625" style="327" customWidth="1"/>
    <col min="13060" max="13060" width="13.42578125" style="327" customWidth="1"/>
    <col min="13061" max="13061" width="14.85546875" style="327" customWidth="1"/>
    <col min="13062" max="13062" width="15.42578125" style="327" customWidth="1"/>
    <col min="13063" max="13312" width="9.140625" style="327"/>
    <col min="13313" max="13313" width="40.7109375" style="327" customWidth="1"/>
    <col min="13314" max="13314" width="22.7109375" style="327" customWidth="1"/>
    <col min="13315" max="13315" width="22.28515625" style="327" customWidth="1"/>
    <col min="13316" max="13316" width="13.42578125" style="327" customWidth="1"/>
    <col min="13317" max="13317" width="14.85546875" style="327" customWidth="1"/>
    <col min="13318" max="13318" width="15.42578125" style="327" customWidth="1"/>
    <col min="13319" max="13568" width="9.140625" style="327"/>
    <col min="13569" max="13569" width="40.7109375" style="327" customWidth="1"/>
    <col min="13570" max="13570" width="22.7109375" style="327" customWidth="1"/>
    <col min="13571" max="13571" width="22.28515625" style="327" customWidth="1"/>
    <col min="13572" max="13572" width="13.42578125" style="327" customWidth="1"/>
    <col min="13573" max="13573" width="14.85546875" style="327" customWidth="1"/>
    <col min="13574" max="13574" width="15.42578125" style="327" customWidth="1"/>
    <col min="13575" max="13824" width="9.140625" style="327"/>
    <col min="13825" max="13825" width="40.7109375" style="327" customWidth="1"/>
    <col min="13826" max="13826" width="22.7109375" style="327" customWidth="1"/>
    <col min="13827" max="13827" width="22.28515625" style="327" customWidth="1"/>
    <col min="13828" max="13828" width="13.42578125" style="327" customWidth="1"/>
    <col min="13829" max="13829" width="14.85546875" style="327" customWidth="1"/>
    <col min="13830" max="13830" width="15.42578125" style="327" customWidth="1"/>
    <col min="13831" max="14080" width="9.140625" style="327"/>
    <col min="14081" max="14081" width="40.7109375" style="327" customWidth="1"/>
    <col min="14082" max="14082" width="22.7109375" style="327" customWidth="1"/>
    <col min="14083" max="14083" width="22.28515625" style="327" customWidth="1"/>
    <col min="14084" max="14084" width="13.42578125" style="327" customWidth="1"/>
    <col min="14085" max="14085" width="14.85546875" style="327" customWidth="1"/>
    <col min="14086" max="14086" width="15.42578125" style="327" customWidth="1"/>
    <col min="14087" max="14336" width="9.140625" style="327"/>
    <col min="14337" max="14337" width="40.7109375" style="327" customWidth="1"/>
    <col min="14338" max="14338" width="22.7109375" style="327" customWidth="1"/>
    <col min="14339" max="14339" width="22.28515625" style="327" customWidth="1"/>
    <col min="14340" max="14340" width="13.42578125" style="327" customWidth="1"/>
    <col min="14341" max="14341" width="14.85546875" style="327" customWidth="1"/>
    <col min="14342" max="14342" width="15.42578125" style="327" customWidth="1"/>
    <col min="14343" max="14592" width="9.140625" style="327"/>
    <col min="14593" max="14593" width="40.7109375" style="327" customWidth="1"/>
    <col min="14594" max="14594" width="22.7109375" style="327" customWidth="1"/>
    <col min="14595" max="14595" width="22.28515625" style="327" customWidth="1"/>
    <col min="14596" max="14596" width="13.42578125" style="327" customWidth="1"/>
    <col min="14597" max="14597" width="14.85546875" style="327" customWidth="1"/>
    <col min="14598" max="14598" width="15.42578125" style="327" customWidth="1"/>
    <col min="14599" max="14848" width="9.140625" style="327"/>
    <col min="14849" max="14849" width="40.7109375" style="327" customWidth="1"/>
    <col min="14850" max="14850" width="22.7109375" style="327" customWidth="1"/>
    <col min="14851" max="14851" width="22.28515625" style="327" customWidth="1"/>
    <col min="14852" max="14852" width="13.42578125" style="327" customWidth="1"/>
    <col min="14853" max="14853" width="14.85546875" style="327" customWidth="1"/>
    <col min="14854" max="14854" width="15.42578125" style="327" customWidth="1"/>
    <col min="14855" max="15104" width="9.140625" style="327"/>
    <col min="15105" max="15105" width="40.7109375" style="327" customWidth="1"/>
    <col min="15106" max="15106" width="22.7109375" style="327" customWidth="1"/>
    <col min="15107" max="15107" width="22.28515625" style="327" customWidth="1"/>
    <col min="15108" max="15108" width="13.42578125" style="327" customWidth="1"/>
    <col min="15109" max="15109" width="14.85546875" style="327" customWidth="1"/>
    <col min="15110" max="15110" width="15.42578125" style="327" customWidth="1"/>
    <col min="15111" max="15360" width="9.140625" style="327"/>
    <col min="15361" max="15361" width="40.7109375" style="327" customWidth="1"/>
    <col min="15362" max="15362" width="22.7109375" style="327" customWidth="1"/>
    <col min="15363" max="15363" width="22.28515625" style="327" customWidth="1"/>
    <col min="15364" max="15364" width="13.42578125" style="327" customWidth="1"/>
    <col min="15365" max="15365" width="14.85546875" style="327" customWidth="1"/>
    <col min="15366" max="15366" width="15.42578125" style="327" customWidth="1"/>
    <col min="15367" max="15616" width="9.140625" style="327"/>
    <col min="15617" max="15617" width="40.7109375" style="327" customWidth="1"/>
    <col min="15618" max="15618" width="22.7109375" style="327" customWidth="1"/>
    <col min="15619" max="15619" width="22.28515625" style="327" customWidth="1"/>
    <col min="15620" max="15620" width="13.42578125" style="327" customWidth="1"/>
    <col min="15621" max="15621" width="14.85546875" style="327" customWidth="1"/>
    <col min="15622" max="15622" width="15.42578125" style="327" customWidth="1"/>
    <col min="15623" max="15872" width="9.140625" style="327"/>
    <col min="15873" max="15873" width="40.7109375" style="327" customWidth="1"/>
    <col min="15874" max="15874" width="22.7109375" style="327" customWidth="1"/>
    <col min="15875" max="15875" width="22.28515625" style="327" customWidth="1"/>
    <col min="15876" max="15876" width="13.42578125" style="327" customWidth="1"/>
    <col min="15877" max="15877" width="14.85546875" style="327" customWidth="1"/>
    <col min="15878" max="15878" width="15.42578125" style="327" customWidth="1"/>
    <col min="15879" max="16128" width="9.140625" style="327"/>
    <col min="16129" max="16129" width="40.7109375" style="327" customWidth="1"/>
    <col min="16130" max="16130" width="22.7109375" style="327" customWidth="1"/>
    <col min="16131" max="16131" width="22.28515625" style="327" customWidth="1"/>
    <col min="16132" max="16132" width="13.42578125" style="327" customWidth="1"/>
    <col min="16133" max="16133" width="14.85546875" style="327" customWidth="1"/>
    <col min="16134" max="16134" width="15.42578125" style="327" customWidth="1"/>
    <col min="16135" max="16384" width="9.140625" style="327"/>
  </cols>
  <sheetData>
    <row r="1" spans="1:6" ht="11.25" customHeight="1" x14ac:dyDescent="0.25"/>
    <row r="2" spans="1:6" ht="19.5" customHeight="1" x14ac:dyDescent="0.35">
      <c r="A2" s="328" t="s">
        <v>276</v>
      </c>
      <c r="B2" s="329"/>
      <c r="C2" s="329"/>
      <c r="D2" s="329"/>
      <c r="E2" s="329"/>
      <c r="F2" s="330" t="s">
        <v>277</v>
      </c>
    </row>
    <row r="3" spans="1:6" ht="14.25" customHeight="1" thickBot="1" x14ac:dyDescent="0.3">
      <c r="F3" s="331" t="s">
        <v>278</v>
      </c>
    </row>
    <row r="4" spans="1:6" ht="16.5" customHeight="1" thickBot="1" x14ac:dyDescent="0.3">
      <c r="B4" s="601" t="s">
        <v>279</v>
      </c>
      <c r="C4" s="602"/>
      <c r="D4" s="602"/>
      <c r="E4" s="602"/>
      <c r="F4" s="603"/>
    </row>
    <row r="5" spans="1:6" ht="20.25" customHeight="1" x14ac:dyDescent="0.25">
      <c r="A5" s="332" t="s">
        <v>280</v>
      </c>
      <c r="B5" s="333" t="s">
        <v>281</v>
      </c>
      <c r="C5" s="334" t="s">
        <v>282</v>
      </c>
      <c r="D5" s="335" t="s">
        <v>283</v>
      </c>
      <c r="E5" s="336" t="s">
        <v>284</v>
      </c>
      <c r="F5" s="335" t="s">
        <v>285</v>
      </c>
    </row>
    <row r="6" spans="1:6" ht="17.25" customHeight="1" thickBot="1" x14ac:dyDescent="0.3">
      <c r="A6" s="337"/>
      <c r="B6" s="338">
        <v>2025</v>
      </c>
      <c r="C6" s="339">
        <v>2025</v>
      </c>
      <c r="D6" s="340">
        <v>2026</v>
      </c>
      <c r="E6" s="341">
        <v>2027</v>
      </c>
      <c r="F6" s="342">
        <v>2028</v>
      </c>
    </row>
    <row r="7" spans="1:6" ht="18.75" customHeight="1" x14ac:dyDescent="0.25">
      <c r="A7" s="343" t="s">
        <v>286</v>
      </c>
      <c r="B7" s="344">
        <f>SUM(B8:B12)</f>
        <v>196303</v>
      </c>
      <c r="C7" s="344">
        <f>SUM(C8:C12)</f>
        <v>196303</v>
      </c>
      <c r="D7" s="345">
        <f>SUM(D8:D12)</f>
        <v>197060</v>
      </c>
      <c r="E7" s="346">
        <f>SUM(E8:E12)</f>
        <v>197060</v>
      </c>
      <c r="F7" s="345">
        <f>SUM(F8:F12)</f>
        <v>197060</v>
      </c>
    </row>
    <row r="8" spans="1:6" ht="15" customHeight="1" x14ac:dyDescent="0.25">
      <c r="A8" s="347" t="s">
        <v>287</v>
      </c>
      <c r="B8" s="348">
        <v>116000</v>
      </c>
      <c r="C8" s="348">
        <v>116000</v>
      </c>
      <c r="D8" s="349">
        <v>116000</v>
      </c>
      <c r="E8" s="350">
        <v>116000</v>
      </c>
      <c r="F8" s="349">
        <v>116000</v>
      </c>
    </row>
    <row r="9" spans="1:6" ht="15" customHeight="1" x14ac:dyDescent="0.25">
      <c r="A9" s="347" t="s">
        <v>288</v>
      </c>
      <c r="B9" s="348">
        <v>55000</v>
      </c>
      <c r="C9" s="348">
        <v>55000</v>
      </c>
      <c r="D9" s="349">
        <v>55000</v>
      </c>
      <c r="E9" s="350">
        <v>55000</v>
      </c>
      <c r="F9" s="349">
        <v>55000</v>
      </c>
    </row>
    <row r="10" spans="1:6" ht="15" customHeight="1" x14ac:dyDescent="0.25">
      <c r="A10" s="347" t="s">
        <v>289</v>
      </c>
      <c r="B10" s="348">
        <v>5143</v>
      </c>
      <c r="C10" s="348">
        <v>5143</v>
      </c>
      <c r="D10" s="349">
        <v>5900</v>
      </c>
      <c r="E10" s="350">
        <v>5900</v>
      </c>
      <c r="F10" s="349">
        <v>5900</v>
      </c>
    </row>
    <row r="11" spans="1:6" ht="15" customHeight="1" x14ac:dyDescent="0.25">
      <c r="A11" s="351" t="s">
        <v>290</v>
      </c>
      <c r="B11" s="348">
        <v>20160</v>
      </c>
      <c r="C11" s="348">
        <v>20160</v>
      </c>
      <c r="D11" s="349">
        <v>20160</v>
      </c>
      <c r="E11" s="350">
        <v>20160</v>
      </c>
      <c r="F11" s="349">
        <v>20160</v>
      </c>
    </row>
    <row r="12" spans="1:6" ht="15" customHeight="1" thickBot="1" x14ac:dyDescent="0.3">
      <c r="A12" s="352" t="s">
        <v>291</v>
      </c>
      <c r="B12" s="353">
        <v>0</v>
      </c>
      <c r="C12" s="353">
        <v>0</v>
      </c>
      <c r="D12" s="354">
        <v>0</v>
      </c>
      <c r="E12" s="355">
        <v>0</v>
      </c>
      <c r="F12" s="354">
        <v>0</v>
      </c>
    </row>
    <row r="13" spans="1:6" ht="18.75" customHeight="1" thickBot="1" x14ac:dyDescent="0.3">
      <c r="A13" s="356" t="s">
        <v>292</v>
      </c>
      <c r="B13" s="357">
        <f>B16+B21+B26+B29+B17+B27+B18+B28</f>
        <v>2280989</v>
      </c>
      <c r="C13" s="357">
        <f>C16+C21+C26+C29+C17+C27+C18+C28</f>
        <v>2719593</v>
      </c>
      <c r="D13" s="358">
        <f t="shared" ref="D13:F13" si="0">D16+D21+D26+D29+D17+D27+D18+D28</f>
        <v>2630459</v>
      </c>
      <c r="E13" s="358">
        <f t="shared" si="0"/>
        <v>2636295</v>
      </c>
      <c r="F13" s="358">
        <f t="shared" si="0"/>
        <v>2636295</v>
      </c>
    </row>
    <row r="14" spans="1:6" ht="15" customHeight="1" x14ac:dyDescent="0.25">
      <c r="A14" s="359" t="s">
        <v>293</v>
      </c>
      <c r="B14" s="360">
        <v>1580134</v>
      </c>
      <c r="C14" s="360">
        <v>1638326</v>
      </c>
      <c r="D14" s="361">
        <v>1612469</v>
      </c>
      <c r="E14" s="361">
        <v>1612469</v>
      </c>
      <c r="F14" s="361">
        <v>1612469</v>
      </c>
    </row>
    <row r="15" spans="1:6" ht="15" customHeight="1" thickBot="1" x14ac:dyDescent="0.3">
      <c r="A15" s="362" t="s">
        <v>294</v>
      </c>
      <c r="B15" s="363">
        <v>184346</v>
      </c>
      <c r="C15" s="363">
        <v>217746</v>
      </c>
      <c r="D15" s="364">
        <v>217746</v>
      </c>
      <c r="E15" s="364">
        <v>217746</v>
      </c>
      <c r="F15" s="364">
        <v>217746</v>
      </c>
    </row>
    <row r="16" spans="1:6" ht="18" customHeight="1" thickBot="1" x14ac:dyDescent="0.3">
      <c r="A16" s="365" t="s">
        <v>295</v>
      </c>
      <c r="B16" s="357">
        <f>SUM(B14:B15)</f>
        <v>1764480</v>
      </c>
      <c r="C16" s="357">
        <f>SUM(C14:C15)</f>
        <v>1856072</v>
      </c>
      <c r="D16" s="366">
        <f>SUM(D14:D15)</f>
        <v>1830215</v>
      </c>
      <c r="E16" s="366">
        <f>SUM(E14:E15)</f>
        <v>1830215</v>
      </c>
      <c r="F16" s="366">
        <f>SUM(F14:F15)</f>
        <v>1830215</v>
      </c>
    </row>
    <row r="17" spans="1:6" ht="18" customHeight="1" thickBot="1" x14ac:dyDescent="0.3">
      <c r="A17" s="356" t="s">
        <v>296</v>
      </c>
      <c r="B17" s="367">
        <v>0</v>
      </c>
      <c r="C17" s="367">
        <v>301187</v>
      </c>
      <c r="D17" s="368">
        <v>308685</v>
      </c>
      <c r="E17" s="368">
        <v>308685</v>
      </c>
      <c r="F17" s="368">
        <v>308685</v>
      </c>
    </row>
    <row r="18" spans="1:6" ht="18" customHeight="1" thickBot="1" x14ac:dyDescent="0.3">
      <c r="A18" s="369" t="s">
        <v>297</v>
      </c>
      <c r="B18" s="367">
        <v>0</v>
      </c>
      <c r="C18" s="367">
        <v>0</v>
      </c>
      <c r="D18" s="368">
        <v>0</v>
      </c>
      <c r="E18" s="368">
        <v>0</v>
      </c>
      <c r="F18" s="368">
        <v>0</v>
      </c>
    </row>
    <row r="19" spans="1:6" ht="15" customHeight="1" x14ac:dyDescent="0.25">
      <c r="A19" s="370" t="s">
        <v>298</v>
      </c>
      <c r="B19" s="371">
        <v>0</v>
      </c>
      <c r="C19" s="371">
        <v>0</v>
      </c>
      <c r="D19" s="372">
        <v>0</v>
      </c>
      <c r="E19" s="373">
        <v>0</v>
      </c>
      <c r="F19" s="373">
        <v>0</v>
      </c>
    </row>
    <row r="20" spans="1:6" ht="15" customHeight="1" thickBot="1" x14ac:dyDescent="0.3">
      <c r="A20" s="374" t="s">
        <v>299</v>
      </c>
      <c r="B20" s="375">
        <v>0</v>
      </c>
      <c r="C20" s="375">
        <v>600</v>
      </c>
      <c r="D20" s="376">
        <v>0</v>
      </c>
      <c r="E20" s="377">
        <v>0</v>
      </c>
      <c r="F20" s="377">
        <v>0</v>
      </c>
    </row>
    <row r="21" spans="1:6" ht="17.25" customHeight="1" thickBot="1" x14ac:dyDescent="0.3">
      <c r="A21" s="365" t="s">
        <v>300</v>
      </c>
      <c r="B21" s="357">
        <f>B19+B20</f>
        <v>0</v>
      </c>
      <c r="C21" s="357">
        <f>C19+C20</f>
        <v>600</v>
      </c>
      <c r="D21" s="366">
        <f>D19+D20</f>
        <v>0</v>
      </c>
      <c r="E21" s="378">
        <f>E19+E20</f>
        <v>0</v>
      </c>
      <c r="F21" s="378">
        <f>F19+F20</f>
        <v>0</v>
      </c>
    </row>
    <row r="22" spans="1:6" ht="15" customHeight="1" x14ac:dyDescent="0.25">
      <c r="A22" s="370" t="s">
        <v>301</v>
      </c>
      <c r="B22" s="379">
        <v>156372</v>
      </c>
      <c r="C22" s="379">
        <v>164801</v>
      </c>
      <c r="D22" s="372">
        <v>150576</v>
      </c>
      <c r="E22" s="372">
        <v>156412</v>
      </c>
      <c r="F22" s="372">
        <v>156412</v>
      </c>
    </row>
    <row r="23" spans="1:6" ht="15" customHeight="1" x14ac:dyDescent="0.25">
      <c r="A23" s="347" t="s">
        <v>302</v>
      </c>
      <c r="B23" s="380">
        <v>46291</v>
      </c>
      <c r="C23" s="380">
        <v>46291</v>
      </c>
      <c r="D23" s="381">
        <v>46291</v>
      </c>
      <c r="E23" s="381">
        <v>46291</v>
      </c>
      <c r="F23" s="381">
        <v>46291</v>
      </c>
    </row>
    <row r="24" spans="1:6" ht="15" customHeight="1" x14ac:dyDescent="0.25">
      <c r="A24" s="347" t="s">
        <v>303</v>
      </c>
      <c r="B24" s="380">
        <v>277253</v>
      </c>
      <c r="C24" s="380">
        <v>302775</v>
      </c>
      <c r="D24" s="382">
        <v>258099</v>
      </c>
      <c r="E24" s="382">
        <v>258099</v>
      </c>
      <c r="F24" s="382">
        <v>258099</v>
      </c>
    </row>
    <row r="25" spans="1:6" ht="15" customHeight="1" thickBot="1" x14ac:dyDescent="0.3">
      <c r="A25" s="383" t="s">
        <v>304</v>
      </c>
      <c r="B25" s="384">
        <v>16433</v>
      </c>
      <c r="C25" s="384">
        <v>16433</v>
      </c>
      <c r="D25" s="385">
        <v>16433</v>
      </c>
      <c r="E25" s="385">
        <v>16433</v>
      </c>
      <c r="F25" s="385">
        <v>16433</v>
      </c>
    </row>
    <row r="26" spans="1:6" ht="18" customHeight="1" thickBot="1" x14ac:dyDescent="0.3">
      <c r="A26" s="365" t="s">
        <v>305</v>
      </c>
      <c r="B26" s="357">
        <f>B22+B23+B24+B25</f>
        <v>496349</v>
      </c>
      <c r="C26" s="357">
        <f>C22+C23+C24+C25</f>
        <v>530300</v>
      </c>
      <c r="D26" s="358">
        <f>D22+D23+D24+D25</f>
        <v>471399</v>
      </c>
      <c r="E26" s="358">
        <f>E22+E23+E24+E25</f>
        <v>477235</v>
      </c>
      <c r="F26" s="358">
        <f>F22+F23+F24+F25</f>
        <v>477235</v>
      </c>
    </row>
    <row r="27" spans="1:6" ht="15.75" customHeight="1" thickBot="1" x14ac:dyDescent="0.3">
      <c r="A27" s="386" t="s">
        <v>306</v>
      </c>
      <c r="B27" s="387">
        <v>20160</v>
      </c>
      <c r="C27" s="387">
        <v>31434</v>
      </c>
      <c r="D27" s="368">
        <v>20160</v>
      </c>
      <c r="E27" s="368">
        <v>20160</v>
      </c>
      <c r="F27" s="368">
        <v>20160</v>
      </c>
    </row>
    <row r="28" spans="1:6" ht="15.75" customHeight="1" thickBot="1" x14ac:dyDescent="0.3">
      <c r="A28" s="386" t="s">
        <v>307</v>
      </c>
      <c r="B28" s="387">
        <v>0</v>
      </c>
      <c r="C28" s="367">
        <v>0</v>
      </c>
      <c r="D28" s="368">
        <v>0</v>
      </c>
      <c r="E28" s="368">
        <v>0</v>
      </c>
      <c r="F28" s="368">
        <v>0</v>
      </c>
    </row>
    <row r="29" spans="1:6" ht="17.25" customHeight="1" thickBot="1" x14ac:dyDescent="0.3">
      <c r="A29" s="369" t="s">
        <v>308</v>
      </c>
      <c r="B29" s="388">
        <v>0</v>
      </c>
      <c r="C29" s="389">
        <v>0</v>
      </c>
      <c r="D29" s="390">
        <v>0</v>
      </c>
      <c r="E29" s="391">
        <v>0</v>
      </c>
      <c r="F29" s="391">
        <v>0</v>
      </c>
    </row>
    <row r="30" spans="1:6" ht="15.75" customHeight="1" thickBot="1" x14ac:dyDescent="0.3">
      <c r="A30" s="392" t="s">
        <v>164</v>
      </c>
      <c r="B30" s="357">
        <v>0</v>
      </c>
      <c r="C30" s="393">
        <v>0</v>
      </c>
      <c r="D30" s="366">
        <v>0</v>
      </c>
      <c r="E30" s="378">
        <v>0</v>
      </c>
      <c r="F30" s="378">
        <v>0</v>
      </c>
    </row>
    <row r="31" spans="1:6" ht="15.75" customHeight="1" x14ac:dyDescent="0.25">
      <c r="A31" s="394"/>
      <c r="C31" s="394"/>
    </row>
    <row r="32" spans="1:6" ht="6.75" customHeight="1" x14ac:dyDescent="0.25"/>
    <row r="33" spans="1:6" ht="9.75" customHeight="1" x14ac:dyDescent="0.25"/>
    <row r="34" spans="1:6" ht="21.75" customHeight="1" x14ac:dyDescent="0.35">
      <c r="A34" s="328" t="s">
        <v>276</v>
      </c>
      <c r="B34" s="329"/>
      <c r="C34" s="329"/>
      <c r="D34" s="329"/>
      <c r="E34" s="329"/>
      <c r="F34" s="330" t="s">
        <v>309</v>
      </c>
    </row>
    <row r="35" spans="1:6" ht="15" customHeight="1" thickBot="1" x14ac:dyDescent="0.3">
      <c r="F35" s="395" t="s">
        <v>278</v>
      </c>
    </row>
    <row r="36" spans="1:6" ht="21" customHeight="1" thickBot="1" x14ac:dyDescent="0.3">
      <c r="B36" s="601" t="s">
        <v>310</v>
      </c>
      <c r="C36" s="602"/>
      <c r="D36" s="602"/>
      <c r="E36" s="602"/>
      <c r="F36" s="603"/>
    </row>
    <row r="37" spans="1:6" ht="21" customHeight="1" x14ac:dyDescent="0.25">
      <c r="A37" s="332" t="s">
        <v>280</v>
      </c>
      <c r="B37" s="333" t="s">
        <v>281</v>
      </c>
      <c r="C37" s="334" t="s">
        <v>282</v>
      </c>
      <c r="D37" s="335" t="s">
        <v>283</v>
      </c>
      <c r="E37" s="336" t="s">
        <v>284</v>
      </c>
      <c r="F37" s="335" t="s">
        <v>285</v>
      </c>
    </row>
    <row r="38" spans="1:6" ht="15" customHeight="1" thickBot="1" x14ac:dyDescent="0.3">
      <c r="A38" s="337"/>
      <c r="B38" s="338">
        <v>2025</v>
      </c>
      <c r="C38" s="339">
        <v>2025</v>
      </c>
      <c r="D38" s="340">
        <v>2026</v>
      </c>
      <c r="E38" s="341">
        <v>2027</v>
      </c>
      <c r="F38" s="342">
        <v>2028</v>
      </c>
    </row>
    <row r="39" spans="1:6" ht="18" customHeight="1" x14ac:dyDescent="0.25">
      <c r="A39" s="343" t="s">
        <v>286</v>
      </c>
      <c r="B39" s="344">
        <f>SUM(B40:B44)</f>
        <v>166649</v>
      </c>
      <c r="C39" s="344">
        <f>SUM(C40:C44)</f>
        <v>166649</v>
      </c>
      <c r="D39" s="345">
        <f>SUM(D40:D44)</f>
        <v>176654</v>
      </c>
      <c r="E39" s="345">
        <f t="shared" ref="E39:F39" si="1">SUM(E40:E44)</f>
        <v>176654</v>
      </c>
      <c r="F39" s="345">
        <f t="shared" si="1"/>
        <v>176654</v>
      </c>
    </row>
    <row r="40" spans="1:6" ht="15.75" customHeight="1" x14ac:dyDescent="0.25">
      <c r="A40" s="347" t="s">
        <v>287</v>
      </c>
      <c r="B40" s="396">
        <v>106820</v>
      </c>
      <c r="C40" s="396">
        <v>106820</v>
      </c>
      <c r="D40" s="349">
        <v>106820</v>
      </c>
      <c r="E40" s="349">
        <v>106820</v>
      </c>
      <c r="F40" s="349">
        <v>106820</v>
      </c>
    </row>
    <row r="41" spans="1:6" ht="15.75" customHeight="1" x14ac:dyDescent="0.25">
      <c r="A41" s="347" t="s">
        <v>288</v>
      </c>
      <c r="B41" s="396">
        <v>40000</v>
      </c>
      <c r="C41" s="396">
        <v>40000</v>
      </c>
      <c r="D41" s="349">
        <v>42000</v>
      </c>
      <c r="E41" s="349">
        <v>42000</v>
      </c>
      <c r="F41" s="349">
        <v>42000</v>
      </c>
    </row>
    <row r="42" spans="1:6" ht="16.5" customHeight="1" x14ac:dyDescent="0.25">
      <c r="A42" s="347" t="s">
        <v>289</v>
      </c>
      <c r="B42" s="396">
        <v>9829</v>
      </c>
      <c r="C42" s="396">
        <v>9829</v>
      </c>
      <c r="D42" s="349">
        <v>12834</v>
      </c>
      <c r="E42" s="349">
        <v>12834</v>
      </c>
      <c r="F42" s="349">
        <v>12834</v>
      </c>
    </row>
    <row r="43" spans="1:6" ht="15" customHeight="1" x14ac:dyDescent="0.25">
      <c r="A43" s="397" t="s">
        <v>290</v>
      </c>
      <c r="B43" s="396">
        <v>10000</v>
      </c>
      <c r="C43" s="396">
        <v>10000</v>
      </c>
      <c r="D43" s="349">
        <v>15000</v>
      </c>
      <c r="E43" s="349">
        <v>15000</v>
      </c>
      <c r="F43" s="349">
        <v>15000</v>
      </c>
    </row>
    <row r="44" spans="1:6" ht="15" customHeight="1" thickBot="1" x14ac:dyDescent="0.3">
      <c r="A44" s="398" t="s">
        <v>291</v>
      </c>
      <c r="B44" s="396">
        <v>0</v>
      </c>
      <c r="C44" s="396">
        <v>0</v>
      </c>
      <c r="D44" s="399">
        <v>0</v>
      </c>
      <c r="E44" s="399">
        <v>0</v>
      </c>
      <c r="F44" s="399">
        <v>0</v>
      </c>
    </row>
    <row r="45" spans="1:6" ht="18" customHeight="1" thickBot="1" x14ac:dyDescent="0.3">
      <c r="A45" s="400" t="s">
        <v>292</v>
      </c>
      <c r="B45" s="357">
        <f>B48+B53+B58+B61+B49+B59+B50+B60</f>
        <v>1976948</v>
      </c>
      <c r="C45" s="357">
        <f>C48+C53+C58+C61+C49+C59+C50+C60</f>
        <v>2580562</v>
      </c>
      <c r="D45" s="358">
        <f>D48+D53+D58+D61+D49+D59+D50+D60</f>
        <v>2591375</v>
      </c>
      <c r="E45" s="358">
        <f>E48+E53+E58+E61+E49+E59+E50+E60</f>
        <v>2598337</v>
      </c>
      <c r="F45" s="358">
        <f>F48+F53+F58+F61+F49+F59+F50+F60</f>
        <v>2598337</v>
      </c>
    </row>
    <row r="46" spans="1:6" ht="16.5" customHeight="1" x14ac:dyDescent="0.25">
      <c r="A46" s="359" t="s">
        <v>311</v>
      </c>
      <c r="B46" s="360">
        <v>1275425</v>
      </c>
      <c r="C46" s="360">
        <v>1357033</v>
      </c>
      <c r="D46" s="361">
        <v>1321134</v>
      </c>
      <c r="E46" s="361">
        <v>1321134</v>
      </c>
      <c r="F46" s="361">
        <v>1321134</v>
      </c>
    </row>
    <row r="47" spans="1:6" ht="14.25" customHeight="1" thickBot="1" x14ac:dyDescent="0.3">
      <c r="A47" s="362" t="s">
        <v>312</v>
      </c>
      <c r="B47" s="363">
        <v>159087</v>
      </c>
      <c r="C47" s="363">
        <v>179751</v>
      </c>
      <c r="D47" s="364">
        <v>179850</v>
      </c>
      <c r="E47" s="364">
        <v>179850</v>
      </c>
      <c r="F47" s="364">
        <v>179850</v>
      </c>
    </row>
    <row r="48" spans="1:6" ht="16.5" customHeight="1" thickBot="1" x14ac:dyDescent="0.3">
      <c r="A48" s="365" t="s">
        <v>295</v>
      </c>
      <c r="B48" s="357">
        <f>SUM(B46:B47)</f>
        <v>1434512</v>
      </c>
      <c r="C48" s="393">
        <f>SUM(C46:C47)</f>
        <v>1536784</v>
      </c>
      <c r="D48" s="366">
        <f>SUM(D46:D47)</f>
        <v>1500984</v>
      </c>
      <c r="E48" s="366">
        <f>SUM(E46:E47)</f>
        <v>1500984</v>
      </c>
      <c r="F48" s="366">
        <f>SUM(F46:F47)</f>
        <v>1500984</v>
      </c>
    </row>
    <row r="49" spans="1:6" ht="16.5" customHeight="1" thickBot="1" x14ac:dyDescent="0.3">
      <c r="A49" s="356" t="s">
        <v>296</v>
      </c>
      <c r="B49" s="367">
        <v>0</v>
      </c>
      <c r="C49" s="367">
        <v>415698</v>
      </c>
      <c r="D49" s="368">
        <v>429716</v>
      </c>
      <c r="E49" s="368">
        <v>429716</v>
      </c>
      <c r="F49" s="368">
        <v>429716</v>
      </c>
    </row>
    <row r="50" spans="1:6" ht="13.5" customHeight="1" thickBot="1" x14ac:dyDescent="0.3">
      <c r="A50" s="369" t="s">
        <v>297</v>
      </c>
      <c r="B50" s="367">
        <v>0</v>
      </c>
      <c r="C50" s="367">
        <v>0</v>
      </c>
      <c r="D50" s="368">
        <v>0</v>
      </c>
      <c r="E50" s="368">
        <v>0</v>
      </c>
      <c r="F50" s="368">
        <v>0</v>
      </c>
    </row>
    <row r="51" spans="1:6" ht="16.5" customHeight="1" x14ac:dyDescent="0.25">
      <c r="A51" s="359" t="s">
        <v>313</v>
      </c>
      <c r="B51" s="401">
        <v>0</v>
      </c>
      <c r="C51" s="371">
        <v>0</v>
      </c>
      <c r="D51" s="372">
        <v>0</v>
      </c>
      <c r="E51" s="373">
        <v>0</v>
      </c>
      <c r="F51" s="373">
        <v>0</v>
      </c>
    </row>
    <row r="52" spans="1:6" ht="15" customHeight="1" thickBot="1" x14ac:dyDescent="0.3">
      <c r="A52" s="362" t="s">
        <v>314</v>
      </c>
      <c r="B52" s="402">
        <v>0</v>
      </c>
      <c r="C52" s="375">
        <v>6000</v>
      </c>
      <c r="D52" s="376">
        <v>0</v>
      </c>
      <c r="E52" s="377">
        <v>0</v>
      </c>
      <c r="F52" s="377">
        <v>0</v>
      </c>
    </row>
    <row r="53" spans="1:6" ht="15.75" customHeight="1" thickBot="1" x14ac:dyDescent="0.3">
      <c r="A53" s="365" t="s">
        <v>300</v>
      </c>
      <c r="B53" s="357">
        <f>B51+B52</f>
        <v>0</v>
      </c>
      <c r="C53" s="357">
        <f>C51+C52</f>
        <v>6000</v>
      </c>
      <c r="D53" s="358">
        <f>D51+D52</f>
        <v>0</v>
      </c>
      <c r="E53" s="358">
        <f>E51+E52</f>
        <v>0</v>
      </c>
      <c r="F53" s="358">
        <f>F51+F52</f>
        <v>0</v>
      </c>
    </row>
    <row r="54" spans="1:6" ht="15.75" customHeight="1" x14ac:dyDescent="0.25">
      <c r="A54" s="370" t="s">
        <v>301</v>
      </c>
      <c r="B54" s="360">
        <v>160145</v>
      </c>
      <c r="C54" s="360">
        <v>168846</v>
      </c>
      <c r="D54" s="361">
        <v>179612</v>
      </c>
      <c r="E54" s="361">
        <v>186574</v>
      </c>
      <c r="F54" s="361">
        <v>186574</v>
      </c>
    </row>
    <row r="55" spans="1:6" ht="15" customHeight="1" x14ac:dyDescent="0.25">
      <c r="A55" s="347" t="s">
        <v>302</v>
      </c>
      <c r="B55" s="396">
        <v>31147</v>
      </c>
      <c r="C55" s="396">
        <v>31147</v>
      </c>
      <c r="D55" s="403">
        <v>31147</v>
      </c>
      <c r="E55" s="403">
        <v>31147</v>
      </c>
      <c r="F55" s="403">
        <v>31147</v>
      </c>
    </row>
    <row r="56" spans="1:6" ht="14.25" customHeight="1" x14ac:dyDescent="0.25">
      <c r="A56" s="347" t="s">
        <v>303</v>
      </c>
      <c r="B56" s="404">
        <v>330452</v>
      </c>
      <c r="C56" s="404">
        <v>386139</v>
      </c>
      <c r="D56" s="405">
        <v>424224</v>
      </c>
      <c r="E56" s="405">
        <v>424224</v>
      </c>
      <c r="F56" s="405">
        <v>424224</v>
      </c>
    </row>
    <row r="57" spans="1:6" ht="15.75" customHeight="1" thickBot="1" x14ac:dyDescent="0.3">
      <c r="A57" s="383" t="s">
        <v>304</v>
      </c>
      <c r="B57" s="363">
        <v>10692</v>
      </c>
      <c r="C57" s="363">
        <v>10692</v>
      </c>
      <c r="D57" s="364">
        <v>10692</v>
      </c>
      <c r="E57" s="364">
        <v>10692</v>
      </c>
      <c r="F57" s="364">
        <v>10692</v>
      </c>
    </row>
    <row r="58" spans="1:6" ht="17.25" customHeight="1" thickBot="1" x14ac:dyDescent="0.3">
      <c r="A58" s="365" t="s">
        <v>315</v>
      </c>
      <c r="B58" s="357">
        <f>B54+B55+B56+B57</f>
        <v>532436</v>
      </c>
      <c r="C58" s="393">
        <f>SUM(C54:C57)</f>
        <v>596824</v>
      </c>
      <c r="D58" s="366">
        <f>D54+D55+D56+D57</f>
        <v>645675</v>
      </c>
      <c r="E58" s="406">
        <f>E54+E55+E56+E57</f>
        <v>652637</v>
      </c>
      <c r="F58" s="358">
        <f>F54+F55+F56+F57</f>
        <v>652637</v>
      </c>
    </row>
    <row r="59" spans="1:6" ht="17.25" customHeight="1" thickBot="1" x14ac:dyDescent="0.3">
      <c r="A59" s="386" t="s">
        <v>306</v>
      </c>
      <c r="B59" s="389">
        <v>10000</v>
      </c>
      <c r="C59" s="389">
        <v>25256</v>
      </c>
      <c r="D59" s="368">
        <v>15000</v>
      </c>
      <c r="E59" s="368">
        <v>15000</v>
      </c>
      <c r="F59" s="368">
        <v>15000</v>
      </c>
    </row>
    <row r="60" spans="1:6" ht="17.25" customHeight="1" thickBot="1" x14ac:dyDescent="0.3">
      <c r="A60" s="386" t="s">
        <v>307</v>
      </c>
      <c r="B60" s="389">
        <v>0</v>
      </c>
      <c r="C60" s="389">
        <v>0</v>
      </c>
      <c r="D60" s="368">
        <v>0</v>
      </c>
      <c r="E60" s="368">
        <v>0</v>
      </c>
      <c r="F60" s="368">
        <v>0</v>
      </c>
    </row>
    <row r="61" spans="1:6" ht="18" customHeight="1" thickBot="1" x14ac:dyDescent="0.3">
      <c r="A61" s="369" t="s">
        <v>308</v>
      </c>
      <c r="B61" s="388">
        <v>0</v>
      </c>
      <c r="C61" s="389">
        <v>0</v>
      </c>
      <c r="D61" s="390">
        <v>0</v>
      </c>
      <c r="E61" s="391">
        <v>0</v>
      </c>
      <c r="F61" s="391">
        <v>0</v>
      </c>
    </row>
    <row r="62" spans="1:6" ht="17.25" customHeight="1" thickBot="1" x14ac:dyDescent="0.3">
      <c r="A62" s="392" t="s">
        <v>164</v>
      </c>
      <c r="B62" s="357">
        <v>0</v>
      </c>
      <c r="C62" s="393">
        <v>0</v>
      </c>
      <c r="D62" s="366">
        <v>0</v>
      </c>
      <c r="E62" s="378">
        <v>0</v>
      </c>
      <c r="F62" s="378">
        <v>0</v>
      </c>
    </row>
    <row r="63" spans="1:6" ht="15.75" customHeight="1" x14ac:dyDescent="0.25">
      <c r="C63" s="394"/>
    </row>
    <row r="64" spans="1:6" ht="12" customHeight="1" x14ac:dyDescent="0.25"/>
    <row r="65" spans="1:6" ht="20.25" customHeight="1" x14ac:dyDescent="0.35">
      <c r="A65" s="328" t="s">
        <v>276</v>
      </c>
      <c r="B65" s="329"/>
      <c r="C65" s="329"/>
      <c r="D65" s="329"/>
      <c r="E65" s="329"/>
      <c r="F65" s="330" t="s">
        <v>316</v>
      </c>
    </row>
    <row r="66" spans="1:6" ht="18.75" customHeight="1" thickBot="1" x14ac:dyDescent="0.3">
      <c r="F66" s="395" t="s">
        <v>278</v>
      </c>
    </row>
    <row r="67" spans="1:6" ht="18.75" customHeight="1" thickBot="1" x14ac:dyDescent="0.3">
      <c r="B67" s="598" t="s">
        <v>317</v>
      </c>
      <c r="C67" s="599"/>
      <c r="D67" s="599"/>
      <c r="E67" s="599"/>
      <c r="F67" s="600"/>
    </row>
    <row r="68" spans="1:6" ht="21" customHeight="1" x14ac:dyDescent="0.25">
      <c r="A68" s="332" t="s">
        <v>280</v>
      </c>
      <c r="B68" s="333" t="s">
        <v>281</v>
      </c>
      <c r="C68" s="334" t="s">
        <v>282</v>
      </c>
      <c r="D68" s="335" t="s">
        <v>283</v>
      </c>
      <c r="E68" s="336" t="s">
        <v>284</v>
      </c>
      <c r="F68" s="335" t="s">
        <v>285</v>
      </c>
    </row>
    <row r="69" spans="1:6" ht="18" customHeight="1" thickBot="1" x14ac:dyDescent="0.3">
      <c r="A69" s="337"/>
      <c r="B69" s="338">
        <v>2025</v>
      </c>
      <c r="C69" s="339">
        <v>2025</v>
      </c>
      <c r="D69" s="340">
        <v>2026</v>
      </c>
      <c r="E69" s="341">
        <v>2027</v>
      </c>
      <c r="F69" s="342">
        <v>2028</v>
      </c>
    </row>
    <row r="70" spans="1:6" ht="16.5" customHeight="1" x14ac:dyDescent="0.25">
      <c r="A70" s="343" t="s">
        <v>286</v>
      </c>
      <c r="B70" s="407">
        <f>SUM(B71:B75)</f>
        <v>132220</v>
      </c>
      <c r="C70" s="344">
        <f>SUM(C71:C75)</f>
        <v>132220</v>
      </c>
      <c r="D70" s="346">
        <f>SUM(D71:D75)</f>
        <v>135000</v>
      </c>
      <c r="E70" s="345">
        <f>SUM(E71:E75)</f>
        <v>135000</v>
      </c>
      <c r="F70" s="345">
        <f>SUM(F71:F75)</f>
        <v>135000</v>
      </c>
    </row>
    <row r="71" spans="1:6" ht="15.75" customHeight="1" x14ac:dyDescent="0.25">
      <c r="A71" s="347" t="s">
        <v>287</v>
      </c>
      <c r="B71" s="408">
        <v>60000</v>
      </c>
      <c r="C71" s="348">
        <v>60000</v>
      </c>
      <c r="D71" s="350">
        <v>60000</v>
      </c>
      <c r="E71" s="349">
        <v>60000</v>
      </c>
      <c r="F71" s="349">
        <v>60000</v>
      </c>
    </row>
    <row r="72" spans="1:6" ht="18" customHeight="1" x14ac:dyDescent="0.25">
      <c r="A72" s="347" t="s">
        <v>288</v>
      </c>
      <c r="B72" s="408">
        <v>33000</v>
      </c>
      <c r="C72" s="348">
        <v>33000</v>
      </c>
      <c r="D72" s="350">
        <v>35000</v>
      </c>
      <c r="E72" s="349">
        <v>35000</v>
      </c>
      <c r="F72" s="349">
        <v>35000</v>
      </c>
    </row>
    <row r="73" spans="1:6" ht="14.25" customHeight="1" x14ac:dyDescent="0.25">
      <c r="A73" s="347" t="s">
        <v>289</v>
      </c>
      <c r="B73" s="408">
        <v>9220</v>
      </c>
      <c r="C73" s="348">
        <v>9220</v>
      </c>
      <c r="D73" s="350">
        <v>10000</v>
      </c>
      <c r="E73" s="349">
        <v>10000</v>
      </c>
      <c r="F73" s="349">
        <v>10000</v>
      </c>
    </row>
    <row r="74" spans="1:6" ht="16.5" customHeight="1" x14ac:dyDescent="0.25">
      <c r="A74" s="351" t="s">
        <v>290</v>
      </c>
      <c r="B74" s="408">
        <v>30000</v>
      </c>
      <c r="C74" s="348">
        <v>30000</v>
      </c>
      <c r="D74" s="350">
        <v>30000</v>
      </c>
      <c r="E74" s="349">
        <v>30000</v>
      </c>
      <c r="F74" s="349">
        <v>30000</v>
      </c>
    </row>
    <row r="75" spans="1:6" ht="15" customHeight="1" thickBot="1" x14ac:dyDescent="0.3">
      <c r="A75" s="352" t="s">
        <v>291</v>
      </c>
      <c r="B75" s="409">
        <v>0</v>
      </c>
      <c r="C75" s="353">
        <v>0</v>
      </c>
      <c r="D75" s="355">
        <v>0</v>
      </c>
      <c r="E75" s="354">
        <v>0</v>
      </c>
      <c r="F75" s="354">
        <v>0</v>
      </c>
    </row>
    <row r="76" spans="1:6" ht="15" customHeight="1" thickBot="1" x14ac:dyDescent="0.3">
      <c r="A76" s="356" t="s">
        <v>292</v>
      </c>
      <c r="B76" s="357">
        <f>B79+B84+B89+B92+B80+B90+B81+B91</f>
        <v>2130849</v>
      </c>
      <c r="C76" s="357">
        <f>C79+C84+C89+C92+C80+C90+C81+C91</f>
        <v>2511095</v>
      </c>
      <c r="D76" s="358">
        <f t="shared" ref="D76:F76" si="2">D79+D84+D89+D92+D80+D90+D81+D91</f>
        <v>2481541</v>
      </c>
      <c r="E76" s="358">
        <f t="shared" si="2"/>
        <v>2488692</v>
      </c>
      <c r="F76" s="358">
        <f t="shared" si="2"/>
        <v>2488692</v>
      </c>
    </row>
    <row r="77" spans="1:6" ht="15" customHeight="1" x14ac:dyDescent="0.25">
      <c r="A77" s="359" t="s">
        <v>318</v>
      </c>
      <c r="B77" s="401">
        <v>1398227</v>
      </c>
      <c r="C77" s="401">
        <v>1413916</v>
      </c>
      <c r="D77" s="361">
        <v>1381175</v>
      </c>
      <c r="E77" s="361">
        <v>1381175</v>
      </c>
      <c r="F77" s="361">
        <v>1381175</v>
      </c>
    </row>
    <row r="78" spans="1:6" ht="17.25" customHeight="1" thickBot="1" x14ac:dyDescent="0.3">
      <c r="A78" s="362" t="s">
        <v>319</v>
      </c>
      <c r="B78" s="375">
        <v>190781</v>
      </c>
      <c r="C78" s="375">
        <v>188281</v>
      </c>
      <c r="D78" s="376">
        <v>188281</v>
      </c>
      <c r="E78" s="376">
        <v>188281</v>
      </c>
      <c r="F78" s="376">
        <v>188281</v>
      </c>
    </row>
    <row r="79" spans="1:6" ht="16.5" customHeight="1" thickBot="1" x14ac:dyDescent="0.3">
      <c r="A79" s="365" t="s">
        <v>295</v>
      </c>
      <c r="B79" s="357">
        <f>SUM(B77:B78)</f>
        <v>1589008</v>
      </c>
      <c r="C79" s="393">
        <f>SUM(C77:C78)</f>
        <v>1602197</v>
      </c>
      <c r="D79" s="366">
        <f>SUM(D77:D78)</f>
        <v>1569456</v>
      </c>
      <c r="E79" s="366">
        <f>SUM(E77:E78)</f>
        <v>1569456</v>
      </c>
      <c r="F79" s="366">
        <f>SUM(F77:F78)</f>
        <v>1569456</v>
      </c>
    </row>
    <row r="80" spans="1:6" ht="16.5" customHeight="1" thickBot="1" x14ac:dyDescent="0.3">
      <c r="A80" s="356" t="s">
        <v>296</v>
      </c>
      <c r="B80" s="393">
        <v>0</v>
      </c>
      <c r="C80" s="393">
        <v>321547</v>
      </c>
      <c r="D80" s="366">
        <v>326763</v>
      </c>
      <c r="E80" s="366">
        <v>326763</v>
      </c>
      <c r="F80" s="366">
        <v>326763</v>
      </c>
    </row>
    <row r="81" spans="1:6" ht="15.75" customHeight="1" thickBot="1" x14ac:dyDescent="0.3">
      <c r="A81" s="369" t="s">
        <v>297</v>
      </c>
      <c r="B81" s="367">
        <v>0</v>
      </c>
      <c r="C81" s="367">
        <v>0</v>
      </c>
      <c r="D81" s="368">
        <v>0</v>
      </c>
      <c r="E81" s="368">
        <v>0</v>
      </c>
      <c r="F81" s="368">
        <v>0</v>
      </c>
    </row>
    <row r="82" spans="1:6" ht="15.75" customHeight="1" x14ac:dyDescent="0.25">
      <c r="A82" s="370" t="s">
        <v>298</v>
      </c>
      <c r="B82" s="401">
        <v>0</v>
      </c>
      <c r="C82" s="401">
        <v>0</v>
      </c>
      <c r="D82" s="372">
        <v>0</v>
      </c>
      <c r="E82" s="373">
        <v>0</v>
      </c>
      <c r="F82" s="373">
        <v>0</v>
      </c>
    </row>
    <row r="83" spans="1:6" ht="15" customHeight="1" thickBot="1" x14ac:dyDescent="0.3">
      <c r="A83" s="374" t="s">
        <v>299</v>
      </c>
      <c r="B83" s="402">
        <v>0</v>
      </c>
      <c r="C83" s="402">
        <v>1700</v>
      </c>
      <c r="D83" s="376">
        <v>0</v>
      </c>
      <c r="E83" s="377">
        <v>0</v>
      </c>
      <c r="F83" s="377">
        <v>0</v>
      </c>
    </row>
    <row r="84" spans="1:6" ht="17.25" customHeight="1" thickBot="1" x14ac:dyDescent="0.3">
      <c r="A84" s="365" t="s">
        <v>300</v>
      </c>
      <c r="B84" s="357">
        <f>B82+B83</f>
        <v>0</v>
      </c>
      <c r="C84" s="357">
        <f>C82+C83</f>
        <v>1700</v>
      </c>
      <c r="D84" s="358">
        <f>D82+D83</f>
        <v>0</v>
      </c>
      <c r="E84" s="358">
        <f>E82+E83</f>
        <v>0</v>
      </c>
      <c r="F84" s="358">
        <f>F82+F83</f>
        <v>0</v>
      </c>
    </row>
    <row r="85" spans="1:6" ht="16.5" customHeight="1" x14ac:dyDescent="0.25">
      <c r="A85" s="370" t="s">
        <v>301</v>
      </c>
      <c r="B85" s="401">
        <v>172400</v>
      </c>
      <c r="C85" s="401">
        <v>180014</v>
      </c>
      <c r="D85" s="361">
        <v>184489</v>
      </c>
      <c r="E85" s="361">
        <v>191640</v>
      </c>
      <c r="F85" s="361">
        <v>191640</v>
      </c>
    </row>
    <row r="86" spans="1:6" ht="14.25" customHeight="1" x14ac:dyDescent="0.25">
      <c r="A86" s="347" t="s">
        <v>302</v>
      </c>
      <c r="B86" s="348">
        <v>46529</v>
      </c>
      <c r="C86" s="348">
        <v>46529</v>
      </c>
      <c r="D86" s="349">
        <v>46529</v>
      </c>
      <c r="E86" s="349">
        <v>46529</v>
      </c>
      <c r="F86" s="349">
        <v>46529</v>
      </c>
    </row>
    <row r="87" spans="1:6" ht="14.25" customHeight="1" x14ac:dyDescent="0.25">
      <c r="A87" s="347" t="s">
        <v>303</v>
      </c>
      <c r="B87" s="348">
        <v>276874</v>
      </c>
      <c r="C87" s="348">
        <v>301326</v>
      </c>
      <c r="D87" s="349">
        <v>308266</v>
      </c>
      <c r="E87" s="349">
        <v>308266</v>
      </c>
      <c r="F87" s="349">
        <v>308266</v>
      </c>
    </row>
    <row r="88" spans="1:6" ht="15.75" customHeight="1" thickBot="1" x14ac:dyDescent="0.3">
      <c r="A88" s="383" t="s">
        <v>304</v>
      </c>
      <c r="B88" s="402">
        <v>16038</v>
      </c>
      <c r="C88" s="402">
        <v>16038</v>
      </c>
      <c r="D88" s="399">
        <v>16038</v>
      </c>
      <c r="E88" s="399">
        <v>16038</v>
      </c>
      <c r="F88" s="399">
        <v>16038</v>
      </c>
    </row>
    <row r="89" spans="1:6" ht="15.75" customHeight="1" thickBot="1" x14ac:dyDescent="0.3">
      <c r="A89" s="365" t="s">
        <v>320</v>
      </c>
      <c r="B89" s="357">
        <f>B85+B86+B87+B88</f>
        <v>511841</v>
      </c>
      <c r="C89" s="357">
        <f>C85+C86+C87+C88</f>
        <v>543907</v>
      </c>
      <c r="D89" s="358">
        <f>D85+D86+D87+D88</f>
        <v>555322</v>
      </c>
      <c r="E89" s="358">
        <f>E85+E86+E87+E88</f>
        <v>562473</v>
      </c>
      <c r="F89" s="358">
        <f>F85+F86+F87+F88</f>
        <v>562473</v>
      </c>
    </row>
    <row r="90" spans="1:6" ht="15.75" customHeight="1" thickBot="1" x14ac:dyDescent="0.3">
      <c r="A90" s="386" t="s">
        <v>306</v>
      </c>
      <c r="B90" s="367">
        <v>30000</v>
      </c>
      <c r="C90" s="367">
        <v>41744</v>
      </c>
      <c r="D90" s="368">
        <v>30000</v>
      </c>
      <c r="E90" s="368">
        <v>30000</v>
      </c>
      <c r="F90" s="368">
        <v>30000</v>
      </c>
    </row>
    <row r="91" spans="1:6" ht="14.25" customHeight="1" thickBot="1" x14ac:dyDescent="0.3">
      <c r="A91" s="386" t="s">
        <v>307</v>
      </c>
      <c r="B91" s="367">
        <v>0</v>
      </c>
      <c r="C91" s="367">
        <v>0</v>
      </c>
      <c r="D91" s="368">
        <v>0</v>
      </c>
      <c r="E91" s="368">
        <v>0</v>
      </c>
      <c r="F91" s="368">
        <v>0</v>
      </c>
    </row>
    <row r="92" spans="1:6" ht="12.75" customHeight="1" thickBot="1" x14ac:dyDescent="0.3">
      <c r="A92" s="369" t="s">
        <v>308</v>
      </c>
      <c r="B92" s="388">
        <v>0</v>
      </c>
      <c r="C92" s="389">
        <v>0</v>
      </c>
      <c r="D92" s="390">
        <v>0</v>
      </c>
      <c r="E92" s="391">
        <v>0</v>
      </c>
      <c r="F92" s="391">
        <v>0</v>
      </c>
    </row>
    <row r="93" spans="1:6" ht="15" customHeight="1" thickBot="1" x14ac:dyDescent="0.3">
      <c r="A93" s="392" t="s">
        <v>164</v>
      </c>
      <c r="B93" s="357">
        <v>0</v>
      </c>
      <c r="C93" s="393">
        <v>0</v>
      </c>
      <c r="D93" s="366">
        <v>0</v>
      </c>
      <c r="E93" s="378">
        <v>0</v>
      </c>
      <c r="F93" s="378">
        <v>0</v>
      </c>
    </row>
    <row r="94" spans="1:6" ht="15" customHeight="1" x14ac:dyDescent="0.25">
      <c r="A94" s="394"/>
    </row>
    <row r="95" spans="1:6" ht="12" customHeight="1" x14ac:dyDescent="0.25">
      <c r="A95" s="327" t="s">
        <v>321</v>
      </c>
    </row>
    <row r="96" spans="1:6" ht="19.5" customHeight="1" x14ac:dyDescent="0.35">
      <c r="A96" s="328" t="s">
        <v>276</v>
      </c>
      <c r="B96" s="329"/>
      <c r="C96" s="329"/>
      <c r="D96" s="329"/>
      <c r="E96" s="329"/>
      <c r="F96" s="330" t="s">
        <v>322</v>
      </c>
    </row>
    <row r="97" spans="1:6" ht="15" customHeight="1" thickBot="1" x14ac:dyDescent="0.3">
      <c r="F97" s="395" t="s">
        <v>278</v>
      </c>
    </row>
    <row r="98" spans="1:6" ht="18.75" customHeight="1" thickBot="1" x14ac:dyDescent="0.3">
      <c r="B98" s="598" t="s">
        <v>89</v>
      </c>
      <c r="C98" s="599"/>
      <c r="D98" s="599"/>
      <c r="E98" s="599"/>
      <c r="F98" s="600"/>
    </row>
    <row r="99" spans="1:6" ht="19.5" customHeight="1" x14ac:dyDescent="0.25">
      <c r="A99" s="332" t="s">
        <v>280</v>
      </c>
      <c r="B99" s="333" t="s">
        <v>281</v>
      </c>
      <c r="C99" s="334" t="s">
        <v>282</v>
      </c>
      <c r="D99" s="335" t="s">
        <v>283</v>
      </c>
      <c r="E99" s="336" t="s">
        <v>284</v>
      </c>
      <c r="F99" s="335" t="s">
        <v>285</v>
      </c>
    </row>
    <row r="100" spans="1:6" ht="17.25" customHeight="1" thickBot="1" x14ac:dyDescent="0.3">
      <c r="A100" s="337"/>
      <c r="B100" s="338">
        <v>2025</v>
      </c>
      <c r="C100" s="339">
        <v>2025</v>
      </c>
      <c r="D100" s="340">
        <v>2026</v>
      </c>
      <c r="E100" s="341">
        <v>2027</v>
      </c>
      <c r="F100" s="342">
        <v>2028</v>
      </c>
    </row>
    <row r="101" spans="1:6" ht="16.5" customHeight="1" x14ac:dyDescent="0.25">
      <c r="A101" s="343" t="s">
        <v>286</v>
      </c>
      <c r="B101" s="407">
        <f>SUM(B102:B106)</f>
        <v>152001</v>
      </c>
      <c r="C101" s="344">
        <f>SUM(C102:C106)</f>
        <v>152001</v>
      </c>
      <c r="D101" s="346">
        <f>SUM(D102:D106)</f>
        <v>155105</v>
      </c>
      <c r="E101" s="345">
        <f>SUM(E102:E106)</f>
        <v>155105</v>
      </c>
      <c r="F101" s="345">
        <f>SUM(F102:F106)</f>
        <v>155105</v>
      </c>
    </row>
    <row r="102" spans="1:6" ht="17.25" customHeight="1" x14ac:dyDescent="0.25">
      <c r="A102" s="347" t="s">
        <v>287</v>
      </c>
      <c r="B102" s="408">
        <v>71300</v>
      </c>
      <c r="C102" s="348">
        <v>71300</v>
      </c>
      <c r="D102" s="350">
        <v>66250</v>
      </c>
      <c r="E102" s="349">
        <v>66250</v>
      </c>
      <c r="F102" s="349">
        <v>66250</v>
      </c>
    </row>
    <row r="103" spans="1:6" ht="15" customHeight="1" x14ac:dyDescent="0.25">
      <c r="A103" s="347" t="s">
        <v>288</v>
      </c>
      <c r="B103" s="408">
        <v>41810</v>
      </c>
      <c r="C103" s="348">
        <v>41810</v>
      </c>
      <c r="D103" s="350">
        <v>42230</v>
      </c>
      <c r="E103" s="349">
        <v>42230</v>
      </c>
      <c r="F103" s="349">
        <v>42230</v>
      </c>
    </row>
    <row r="104" spans="1:6" ht="16.5" customHeight="1" x14ac:dyDescent="0.25">
      <c r="A104" s="347" t="s">
        <v>289</v>
      </c>
      <c r="B104" s="408">
        <v>4943</v>
      </c>
      <c r="C104" s="348">
        <v>4943</v>
      </c>
      <c r="D104" s="350">
        <v>12173</v>
      </c>
      <c r="E104" s="349">
        <v>12173</v>
      </c>
      <c r="F104" s="349">
        <v>12173</v>
      </c>
    </row>
    <row r="105" spans="1:6" ht="13.5" customHeight="1" x14ac:dyDescent="0.25">
      <c r="A105" s="351" t="s">
        <v>290</v>
      </c>
      <c r="B105" s="408">
        <v>33948</v>
      </c>
      <c r="C105" s="348">
        <v>33948</v>
      </c>
      <c r="D105" s="350">
        <v>34452</v>
      </c>
      <c r="E105" s="349">
        <v>34452</v>
      </c>
      <c r="F105" s="349">
        <v>34452</v>
      </c>
    </row>
    <row r="106" spans="1:6" ht="14.25" customHeight="1" thickBot="1" x14ac:dyDescent="0.3">
      <c r="A106" s="352" t="s">
        <v>291</v>
      </c>
      <c r="B106" s="408">
        <v>0</v>
      </c>
      <c r="C106" s="402">
        <v>0</v>
      </c>
      <c r="D106" s="350">
        <v>0</v>
      </c>
      <c r="E106" s="399">
        <v>0</v>
      </c>
      <c r="F106" s="349">
        <v>0</v>
      </c>
    </row>
    <row r="107" spans="1:6" ht="15" customHeight="1" thickBot="1" x14ac:dyDescent="0.3">
      <c r="A107" s="356" t="s">
        <v>292</v>
      </c>
      <c r="B107" s="357">
        <f t="shared" ref="B107:F107" si="3">B110+B115+B120+B123+B111+B121+B112+B122</f>
        <v>1656552</v>
      </c>
      <c r="C107" s="357">
        <f t="shared" si="3"/>
        <v>2079068</v>
      </c>
      <c r="D107" s="358">
        <f t="shared" si="3"/>
        <v>2066797</v>
      </c>
      <c r="E107" s="358">
        <f t="shared" si="3"/>
        <v>2072477</v>
      </c>
      <c r="F107" s="358">
        <f t="shared" si="3"/>
        <v>2072477</v>
      </c>
    </row>
    <row r="108" spans="1:6" ht="15.75" customHeight="1" x14ac:dyDescent="0.25">
      <c r="A108" s="359" t="s">
        <v>323</v>
      </c>
      <c r="B108" s="401">
        <v>1124327</v>
      </c>
      <c r="C108" s="401">
        <v>1182762</v>
      </c>
      <c r="D108" s="361">
        <v>1152759</v>
      </c>
      <c r="E108" s="361">
        <v>1152759</v>
      </c>
      <c r="F108" s="361">
        <v>1152759</v>
      </c>
    </row>
    <row r="109" spans="1:6" ht="16.5" customHeight="1" thickBot="1" x14ac:dyDescent="0.3">
      <c r="A109" s="362" t="s">
        <v>324</v>
      </c>
      <c r="B109" s="410">
        <v>139369</v>
      </c>
      <c r="C109" s="410">
        <v>159694</v>
      </c>
      <c r="D109" s="411">
        <v>159694</v>
      </c>
      <c r="E109" s="411">
        <v>159694</v>
      </c>
      <c r="F109" s="411">
        <v>159694</v>
      </c>
    </row>
    <row r="110" spans="1:6" ht="15.75" customHeight="1" thickBot="1" x14ac:dyDescent="0.3">
      <c r="A110" s="365" t="s">
        <v>295</v>
      </c>
      <c r="B110" s="412">
        <f>SUM(B108:B109)</f>
        <v>1263696</v>
      </c>
      <c r="C110" s="413">
        <f>SUM(C108:C109)</f>
        <v>1342456</v>
      </c>
      <c r="D110" s="414">
        <f>SUM(D108:D109)</f>
        <v>1312453</v>
      </c>
      <c r="E110" s="414">
        <f>SUM(E108:E109)</f>
        <v>1312453</v>
      </c>
      <c r="F110" s="414">
        <f>SUM(F108:F109)</f>
        <v>1312453</v>
      </c>
    </row>
    <row r="111" spans="1:6" ht="15.75" customHeight="1" thickBot="1" x14ac:dyDescent="0.3">
      <c r="A111" s="356" t="s">
        <v>296</v>
      </c>
      <c r="B111" s="357">
        <v>0</v>
      </c>
      <c r="C111" s="357">
        <v>302863</v>
      </c>
      <c r="D111" s="358">
        <v>313947</v>
      </c>
      <c r="E111" s="358">
        <v>313947</v>
      </c>
      <c r="F111" s="358">
        <v>313947</v>
      </c>
    </row>
    <row r="112" spans="1:6" ht="14.25" customHeight="1" thickBot="1" x14ac:dyDescent="0.3">
      <c r="A112" s="369" t="s">
        <v>297</v>
      </c>
      <c r="B112" s="387">
        <v>0</v>
      </c>
      <c r="C112" s="367">
        <v>0</v>
      </c>
      <c r="D112" s="368">
        <v>0</v>
      </c>
      <c r="E112" s="368">
        <v>0</v>
      </c>
      <c r="F112" s="368">
        <v>0</v>
      </c>
    </row>
    <row r="113" spans="1:6" ht="15.75" customHeight="1" x14ac:dyDescent="0.25">
      <c r="A113" s="370" t="s">
        <v>298</v>
      </c>
      <c r="B113" s="401">
        <v>0</v>
      </c>
      <c r="C113" s="401">
        <v>0</v>
      </c>
      <c r="D113" s="372">
        <v>0</v>
      </c>
      <c r="E113" s="373">
        <v>0</v>
      </c>
      <c r="F113" s="373">
        <v>0</v>
      </c>
    </row>
    <row r="114" spans="1:6" ht="16.5" customHeight="1" thickBot="1" x14ac:dyDescent="0.3">
      <c r="A114" s="374" t="s">
        <v>299</v>
      </c>
      <c r="B114" s="410">
        <v>0</v>
      </c>
      <c r="C114" s="410">
        <v>1000</v>
      </c>
      <c r="D114" s="415">
        <v>0</v>
      </c>
      <c r="E114" s="416">
        <v>0</v>
      </c>
      <c r="F114" s="377">
        <v>0</v>
      </c>
    </row>
    <row r="115" spans="1:6" ht="18" customHeight="1" thickBot="1" x14ac:dyDescent="0.3">
      <c r="A115" s="365" t="s">
        <v>300</v>
      </c>
      <c r="B115" s="357">
        <f>B113+B114</f>
        <v>0</v>
      </c>
      <c r="C115" s="357">
        <f>C113+C114</f>
        <v>1000</v>
      </c>
      <c r="D115" s="358">
        <f>D113+D114</f>
        <v>0</v>
      </c>
      <c r="E115" s="358">
        <f>E113+E114</f>
        <v>0</v>
      </c>
      <c r="F115" s="358">
        <f>F113+F114</f>
        <v>0</v>
      </c>
    </row>
    <row r="116" spans="1:6" ht="18" customHeight="1" x14ac:dyDescent="0.25">
      <c r="A116" s="370" t="s">
        <v>301</v>
      </c>
      <c r="B116" s="401">
        <v>131200</v>
      </c>
      <c r="C116" s="401">
        <v>139357</v>
      </c>
      <c r="D116" s="361">
        <v>146546</v>
      </c>
      <c r="E116" s="361">
        <v>152226</v>
      </c>
      <c r="F116" s="361">
        <v>152226</v>
      </c>
    </row>
    <row r="117" spans="1:6" ht="17.25" customHeight="1" x14ac:dyDescent="0.25">
      <c r="A117" s="347" t="s">
        <v>302</v>
      </c>
      <c r="B117" s="348">
        <v>34970</v>
      </c>
      <c r="C117" s="348">
        <v>34970</v>
      </c>
      <c r="D117" s="349">
        <v>34970</v>
      </c>
      <c r="E117" s="349">
        <v>34970</v>
      </c>
      <c r="F117" s="349">
        <v>34970</v>
      </c>
    </row>
    <row r="118" spans="1:6" ht="16.5" customHeight="1" x14ac:dyDescent="0.25">
      <c r="A118" s="347" t="s">
        <v>303</v>
      </c>
      <c r="B118" s="348">
        <v>181821</v>
      </c>
      <c r="C118" s="348">
        <v>205905</v>
      </c>
      <c r="D118" s="349">
        <v>213512</v>
      </c>
      <c r="E118" s="349">
        <v>213512</v>
      </c>
      <c r="F118" s="349">
        <v>213512</v>
      </c>
    </row>
    <row r="119" spans="1:6" ht="15.75" customHeight="1" thickBot="1" x14ac:dyDescent="0.3">
      <c r="A119" s="383" t="s">
        <v>304</v>
      </c>
      <c r="B119" s="410">
        <v>10917</v>
      </c>
      <c r="C119" s="410">
        <v>10917</v>
      </c>
      <c r="D119" s="411">
        <v>10917</v>
      </c>
      <c r="E119" s="411">
        <v>10917</v>
      </c>
      <c r="F119" s="411">
        <v>10917</v>
      </c>
    </row>
    <row r="120" spans="1:6" ht="14.25" customHeight="1" thickBot="1" x14ac:dyDescent="0.3">
      <c r="A120" s="365" t="s">
        <v>320</v>
      </c>
      <c r="B120" s="417">
        <f>B116+B117+B118+B119</f>
        <v>358908</v>
      </c>
      <c r="C120" s="417">
        <f>C116+C117+C118+C119</f>
        <v>391149</v>
      </c>
      <c r="D120" s="418">
        <f>D116+D117+D118+D119</f>
        <v>405945</v>
      </c>
      <c r="E120" s="418">
        <f>E116+E117+E118+E119</f>
        <v>411625</v>
      </c>
      <c r="F120" s="418">
        <f>F116+F117+F118+F119</f>
        <v>411625</v>
      </c>
    </row>
    <row r="121" spans="1:6" ht="16.5" customHeight="1" thickBot="1" x14ac:dyDescent="0.3">
      <c r="A121" s="386" t="s">
        <v>306</v>
      </c>
      <c r="B121" s="419">
        <v>33948</v>
      </c>
      <c r="C121" s="419">
        <v>41600</v>
      </c>
      <c r="D121" s="420">
        <v>34452</v>
      </c>
      <c r="E121" s="420">
        <v>34452</v>
      </c>
      <c r="F121" s="420">
        <v>34452</v>
      </c>
    </row>
    <row r="122" spans="1:6" ht="16.5" customHeight="1" thickBot="1" x14ac:dyDescent="0.3">
      <c r="A122" s="386" t="s">
        <v>307</v>
      </c>
      <c r="B122" s="419">
        <v>0</v>
      </c>
      <c r="C122" s="419">
        <v>0</v>
      </c>
      <c r="D122" s="420">
        <v>0</v>
      </c>
      <c r="E122" s="420">
        <v>0</v>
      </c>
      <c r="F122" s="420">
        <v>0</v>
      </c>
    </row>
    <row r="123" spans="1:6" ht="15.75" customHeight="1" thickBot="1" x14ac:dyDescent="0.3">
      <c r="A123" s="369" t="s">
        <v>308</v>
      </c>
      <c r="B123" s="388">
        <v>0</v>
      </c>
      <c r="C123" s="389">
        <v>0</v>
      </c>
      <c r="D123" s="390">
        <v>0</v>
      </c>
      <c r="E123" s="390">
        <v>0</v>
      </c>
      <c r="F123" s="390">
        <v>0</v>
      </c>
    </row>
    <row r="124" spans="1:6" ht="15.75" customHeight="1" thickBot="1" x14ac:dyDescent="0.3">
      <c r="A124" s="392" t="s">
        <v>164</v>
      </c>
      <c r="B124" s="357">
        <v>0</v>
      </c>
      <c r="C124" s="393">
        <v>0</v>
      </c>
      <c r="D124" s="366">
        <v>0</v>
      </c>
      <c r="E124" s="378">
        <v>0</v>
      </c>
      <c r="F124" s="378">
        <v>0</v>
      </c>
    </row>
    <row r="125" spans="1:6" ht="14.25" customHeight="1" x14ac:dyDescent="0.25">
      <c r="A125" s="394"/>
    </row>
    <row r="126" spans="1:6" ht="11.25" customHeight="1" x14ac:dyDescent="0.25"/>
    <row r="127" spans="1:6" ht="21" customHeight="1" x14ac:dyDescent="0.35">
      <c r="A127" s="328" t="s">
        <v>276</v>
      </c>
      <c r="B127" s="329"/>
      <c r="C127" s="329"/>
      <c r="D127" s="329"/>
      <c r="E127" s="329"/>
      <c r="F127" s="330" t="s">
        <v>325</v>
      </c>
    </row>
    <row r="128" spans="1:6" ht="15" customHeight="1" thickBot="1" x14ac:dyDescent="0.3">
      <c r="F128" s="395" t="s">
        <v>278</v>
      </c>
    </row>
    <row r="129" spans="1:6" ht="19.5" customHeight="1" thickBot="1" x14ac:dyDescent="0.3">
      <c r="B129" s="598" t="s">
        <v>326</v>
      </c>
      <c r="C129" s="599"/>
      <c r="D129" s="599"/>
      <c r="E129" s="599"/>
      <c r="F129" s="600"/>
    </row>
    <row r="130" spans="1:6" ht="21" customHeight="1" x14ac:dyDescent="0.25">
      <c r="A130" s="332" t="s">
        <v>280</v>
      </c>
      <c r="B130" s="333" t="s">
        <v>281</v>
      </c>
      <c r="C130" s="334" t="s">
        <v>282</v>
      </c>
      <c r="D130" s="335" t="s">
        <v>283</v>
      </c>
      <c r="E130" s="336" t="s">
        <v>284</v>
      </c>
      <c r="F130" s="335" t="s">
        <v>285</v>
      </c>
    </row>
    <row r="131" spans="1:6" ht="17.25" customHeight="1" thickBot="1" x14ac:dyDescent="0.3">
      <c r="A131" s="337"/>
      <c r="B131" s="338">
        <v>2025</v>
      </c>
      <c r="C131" s="339">
        <v>2025</v>
      </c>
      <c r="D131" s="340">
        <v>2026</v>
      </c>
      <c r="E131" s="341">
        <v>2027</v>
      </c>
      <c r="F131" s="342">
        <v>2028</v>
      </c>
    </row>
    <row r="132" spans="1:6" ht="17.25" customHeight="1" x14ac:dyDescent="0.25">
      <c r="A132" s="343" t="s">
        <v>286</v>
      </c>
      <c r="B132" s="344">
        <f>SUM(B133:B137)</f>
        <v>174619</v>
      </c>
      <c r="C132" s="407">
        <f>SUM(C133:C137)</f>
        <v>176379</v>
      </c>
      <c r="D132" s="345">
        <f>SUM(D133:D137)</f>
        <v>196971</v>
      </c>
      <c r="E132" s="345">
        <f>SUM(E133:E137)</f>
        <v>196971</v>
      </c>
      <c r="F132" s="345">
        <f>SUM(F133:F137)</f>
        <v>196971</v>
      </c>
    </row>
    <row r="133" spans="1:6" ht="15" customHeight="1" x14ac:dyDescent="0.25">
      <c r="A133" s="347" t="s">
        <v>287</v>
      </c>
      <c r="B133" s="348">
        <v>104050</v>
      </c>
      <c r="C133" s="408">
        <v>104050</v>
      </c>
      <c r="D133" s="349">
        <v>111400</v>
      </c>
      <c r="E133" s="349">
        <v>111400</v>
      </c>
      <c r="F133" s="349">
        <v>111400</v>
      </c>
    </row>
    <row r="134" spans="1:6" ht="15" customHeight="1" x14ac:dyDescent="0.25">
      <c r="A134" s="347" t="s">
        <v>288</v>
      </c>
      <c r="B134" s="348">
        <v>41830</v>
      </c>
      <c r="C134" s="408">
        <v>41830</v>
      </c>
      <c r="D134" s="349">
        <v>49500</v>
      </c>
      <c r="E134" s="349">
        <v>49500</v>
      </c>
      <c r="F134" s="349">
        <v>49500</v>
      </c>
    </row>
    <row r="135" spans="1:6" ht="15" customHeight="1" x14ac:dyDescent="0.25">
      <c r="A135" s="347" t="s">
        <v>289</v>
      </c>
      <c r="B135" s="348">
        <v>7839</v>
      </c>
      <c r="C135" s="408">
        <v>7839</v>
      </c>
      <c r="D135" s="349">
        <v>11071</v>
      </c>
      <c r="E135" s="349">
        <v>11071</v>
      </c>
      <c r="F135" s="349">
        <v>11071</v>
      </c>
    </row>
    <row r="136" spans="1:6" ht="15.75" customHeight="1" x14ac:dyDescent="0.25">
      <c r="A136" s="351" t="s">
        <v>290</v>
      </c>
      <c r="B136" s="348">
        <v>20900</v>
      </c>
      <c r="C136" s="408">
        <v>20900</v>
      </c>
      <c r="D136" s="349">
        <v>25000</v>
      </c>
      <c r="E136" s="349">
        <v>25000</v>
      </c>
      <c r="F136" s="349">
        <v>25000</v>
      </c>
    </row>
    <row r="137" spans="1:6" ht="14.25" customHeight="1" thickBot="1" x14ac:dyDescent="0.3">
      <c r="A137" s="352" t="s">
        <v>291</v>
      </c>
      <c r="B137" s="402">
        <v>0</v>
      </c>
      <c r="C137" s="408">
        <v>1760</v>
      </c>
      <c r="D137" s="399">
        <v>0</v>
      </c>
      <c r="E137" s="399">
        <v>0</v>
      </c>
      <c r="F137" s="399">
        <v>0</v>
      </c>
    </row>
    <row r="138" spans="1:6" ht="15" customHeight="1" thickBot="1" x14ac:dyDescent="0.3">
      <c r="A138" s="421" t="s">
        <v>292</v>
      </c>
      <c r="B138" s="357">
        <f t="shared" ref="B138:F138" si="4">B141+B146+B151+B154+B142+B152+B143+B153</f>
        <v>1684676</v>
      </c>
      <c r="C138" s="357">
        <f t="shared" si="4"/>
        <v>2065096</v>
      </c>
      <c r="D138" s="358">
        <f t="shared" si="4"/>
        <v>2096449</v>
      </c>
      <c r="E138" s="358">
        <f t="shared" si="4"/>
        <v>2102345</v>
      </c>
      <c r="F138" s="358">
        <f t="shared" si="4"/>
        <v>2102345</v>
      </c>
    </row>
    <row r="139" spans="1:6" ht="15.75" customHeight="1" x14ac:dyDescent="0.25">
      <c r="A139" s="359" t="s">
        <v>327</v>
      </c>
      <c r="B139" s="422">
        <v>1048871</v>
      </c>
      <c r="C139" s="422">
        <v>1103562</v>
      </c>
      <c r="D139" s="405">
        <v>1076031</v>
      </c>
      <c r="E139" s="405">
        <v>1076031</v>
      </c>
      <c r="F139" s="405">
        <v>1076031</v>
      </c>
    </row>
    <row r="140" spans="1:6" ht="15" customHeight="1" thickBot="1" x14ac:dyDescent="0.3">
      <c r="A140" s="362" t="s">
        <v>328</v>
      </c>
      <c r="B140" s="410">
        <v>137563</v>
      </c>
      <c r="C140" s="410">
        <v>147109</v>
      </c>
      <c r="D140" s="411">
        <v>147109</v>
      </c>
      <c r="E140" s="411">
        <v>147109</v>
      </c>
      <c r="F140" s="411">
        <v>147109</v>
      </c>
    </row>
    <row r="141" spans="1:6" ht="16.5" customHeight="1" thickBot="1" x14ac:dyDescent="0.3">
      <c r="A141" s="365" t="s">
        <v>295</v>
      </c>
      <c r="B141" s="357">
        <f>SUM(B139:B140)</f>
        <v>1186434</v>
      </c>
      <c r="C141" s="393">
        <f>SUM(C139:C140)</f>
        <v>1250671</v>
      </c>
      <c r="D141" s="366">
        <f>SUM(D139:D140)</f>
        <v>1223140</v>
      </c>
      <c r="E141" s="366">
        <f>SUM(E139:E140)</f>
        <v>1223140</v>
      </c>
      <c r="F141" s="366">
        <f>SUM(F139:F140)</f>
        <v>1223140</v>
      </c>
    </row>
    <row r="142" spans="1:6" ht="15.75" customHeight="1" thickBot="1" x14ac:dyDescent="0.3">
      <c r="A142" s="356" t="s">
        <v>329</v>
      </c>
      <c r="B142" s="412">
        <v>0</v>
      </c>
      <c r="C142" s="412">
        <v>272896</v>
      </c>
      <c r="D142" s="423">
        <v>284306</v>
      </c>
      <c r="E142" s="423">
        <v>284306</v>
      </c>
      <c r="F142" s="423">
        <v>284306</v>
      </c>
    </row>
    <row r="143" spans="1:6" ht="15.75" customHeight="1" thickBot="1" x14ac:dyDescent="0.3">
      <c r="A143" s="369" t="s">
        <v>297</v>
      </c>
      <c r="B143" s="388">
        <v>0</v>
      </c>
      <c r="C143" s="389">
        <v>1760</v>
      </c>
      <c r="D143" s="424">
        <v>0</v>
      </c>
      <c r="E143" s="350">
        <v>0</v>
      </c>
      <c r="F143" s="424">
        <v>0</v>
      </c>
    </row>
    <row r="144" spans="1:6" ht="15.75" customHeight="1" x14ac:dyDescent="0.25">
      <c r="A144" s="370" t="s">
        <v>298</v>
      </c>
      <c r="B144" s="401">
        <v>0</v>
      </c>
      <c r="C144" s="401">
        <v>0</v>
      </c>
      <c r="D144" s="372">
        <v>0</v>
      </c>
      <c r="E144" s="361">
        <v>0</v>
      </c>
      <c r="F144" s="372">
        <v>0</v>
      </c>
    </row>
    <row r="145" spans="1:6" ht="17.25" customHeight="1" thickBot="1" x14ac:dyDescent="0.3">
      <c r="A145" s="374" t="s">
        <v>299</v>
      </c>
      <c r="B145" s="410">
        <v>0</v>
      </c>
      <c r="C145" s="425">
        <v>5000</v>
      </c>
      <c r="D145" s="415">
        <v>0</v>
      </c>
      <c r="E145" s="411">
        <v>0</v>
      </c>
      <c r="F145" s="376">
        <v>0</v>
      </c>
    </row>
    <row r="146" spans="1:6" ht="15" customHeight="1" thickBot="1" x14ac:dyDescent="0.3">
      <c r="A146" s="365" t="s">
        <v>330</v>
      </c>
      <c r="B146" s="357">
        <f>B144+B145</f>
        <v>0</v>
      </c>
      <c r="C146" s="357">
        <f>C144+C145</f>
        <v>5000</v>
      </c>
      <c r="D146" s="358">
        <f>D144+D145</f>
        <v>0</v>
      </c>
      <c r="E146" s="358">
        <f>E144+E145</f>
        <v>0</v>
      </c>
      <c r="F146" s="358">
        <f>F144+F145</f>
        <v>0</v>
      </c>
    </row>
    <row r="147" spans="1:6" ht="18" customHeight="1" x14ac:dyDescent="0.25">
      <c r="A147" s="370" t="s">
        <v>301</v>
      </c>
      <c r="B147" s="401">
        <v>137082</v>
      </c>
      <c r="C147" s="401">
        <v>145783</v>
      </c>
      <c r="D147" s="372">
        <v>152094</v>
      </c>
      <c r="E147" s="372">
        <v>157990</v>
      </c>
      <c r="F147" s="372">
        <v>157990</v>
      </c>
    </row>
    <row r="148" spans="1:6" ht="17.25" customHeight="1" x14ac:dyDescent="0.25">
      <c r="A148" s="347" t="s">
        <v>302</v>
      </c>
      <c r="B148" s="348">
        <v>29342</v>
      </c>
      <c r="C148" s="348">
        <v>29342</v>
      </c>
      <c r="D148" s="349">
        <v>29342</v>
      </c>
      <c r="E148" s="349">
        <v>29342</v>
      </c>
      <c r="F148" s="349">
        <v>29342</v>
      </c>
    </row>
    <row r="149" spans="1:6" ht="16.5" customHeight="1" x14ac:dyDescent="0.25">
      <c r="A149" s="347" t="s">
        <v>303</v>
      </c>
      <c r="B149" s="348">
        <v>297650</v>
      </c>
      <c r="C149" s="348">
        <v>311789</v>
      </c>
      <c r="D149" s="382">
        <v>369299</v>
      </c>
      <c r="E149" s="382">
        <v>369299</v>
      </c>
      <c r="F149" s="382">
        <v>369299</v>
      </c>
    </row>
    <row r="150" spans="1:6" ht="16.5" customHeight="1" thickBot="1" x14ac:dyDescent="0.3">
      <c r="A150" s="383" t="s">
        <v>304</v>
      </c>
      <c r="B150" s="410">
        <v>13268</v>
      </c>
      <c r="C150" s="410">
        <v>13268</v>
      </c>
      <c r="D150" s="411">
        <v>13268</v>
      </c>
      <c r="E150" s="411">
        <v>13268</v>
      </c>
      <c r="F150" s="411">
        <v>13268</v>
      </c>
    </row>
    <row r="151" spans="1:6" ht="15" customHeight="1" thickBot="1" x14ac:dyDescent="0.3">
      <c r="A151" s="365" t="s">
        <v>320</v>
      </c>
      <c r="B151" s="417">
        <f>B147+B148+B149+B150</f>
        <v>477342</v>
      </c>
      <c r="C151" s="426">
        <f>SUM(C147:C150)</f>
        <v>500182</v>
      </c>
      <c r="D151" s="427">
        <f>D147+D148+D149+D150</f>
        <v>564003</v>
      </c>
      <c r="E151" s="418">
        <f>E147+E148+E149+E150</f>
        <v>569899</v>
      </c>
      <c r="F151" s="427">
        <f>F147+F148+F149+F150</f>
        <v>569899</v>
      </c>
    </row>
    <row r="152" spans="1:6" ht="17.25" customHeight="1" thickBot="1" x14ac:dyDescent="0.3">
      <c r="A152" s="386" t="s">
        <v>306</v>
      </c>
      <c r="B152" s="419">
        <v>20900</v>
      </c>
      <c r="C152" s="419">
        <v>34587</v>
      </c>
      <c r="D152" s="420">
        <v>25000</v>
      </c>
      <c r="E152" s="420">
        <v>25000</v>
      </c>
      <c r="F152" s="420">
        <v>25000</v>
      </c>
    </row>
    <row r="153" spans="1:6" ht="17.25" customHeight="1" thickBot="1" x14ac:dyDescent="0.3">
      <c r="A153" s="386" t="s">
        <v>307</v>
      </c>
      <c r="B153" s="419">
        <v>0</v>
      </c>
      <c r="C153" s="419">
        <v>0</v>
      </c>
      <c r="D153" s="420">
        <v>0</v>
      </c>
      <c r="E153" s="428">
        <v>0</v>
      </c>
      <c r="F153" s="420">
        <v>0</v>
      </c>
    </row>
    <row r="154" spans="1:6" ht="15" customHeight="1" thickBot="1" x14ac:dyDescent="0.3">
      <c r="A154" s="369" t="s">
        <v>308</v>
      </c>
      <c r="B154" s="388">
        <v>0</v>
      </c>
      <c r="C154" s="389">
        <v>0</v>
      </c>
      <c r="D154" s="390">
        <v>0</v>
      </c>
      <c r="E154" s="429">
        <v>0</v>
      </c>
      <c r="F154" s="390">
        <v>0</v>
      </c>
    </row>
    <row r="155" spans="1:6" ht="16.5" customHeight="1" thickBot="1" x14ac:dyDescent="0.3">
      <c r="A155" s="392" t="s">
        <v>164</v>
      </c>
      <c r="B155" s="357">
        <v>0</v>
      </c>
      <c r="C155" s="426">
        <v>0</v>
      </c>
      <c r="D155" s="366">
        <v>0</v>
      </c>
      <c r="E155" s="358">
        <v>0</v>
      </c>
      <c r="F155" s="366">
        <v>0</v>
      </c>
    </row>
    <row r="156" spans="1:6" ht="13.9" customHeight="1" x14ac:dyDescent="0.25">
      <c r="A156" s="394"/>
      <c r="C156" s="394"/>
      <c r="D156" s="430"/>
      <c r="E156" s="430"/>
    </row>
    <row r="157" spans="1:6" ht="12" customHeight="1" x14ac:dyDescent="0.25">
      <c r="C157" s="394"/>
    </row>
    <row r="158" spans="1:6" ht="21" customHeight="1" x14ac:dyDescent="0.35">
      <c r="A158" s="328" t="s">
        <v>276</v>
      </c>
      <c r="B158" s="329"/>
      <c r="C158" s="329"/>
      <c r="D158" s="329"/>
      <c r="E158" s="329"/>
      <c r="F158" s="330" t="s">
        <v>331</v>
      </c>
    </row>
    <row r="159" spans="1:6" ht="16.5" customHeight="1" thickBot="1" x14ac:dyDescent="0.3">
      <c r="F159" s="395" t="s">
        <v>278</v>
      </c>
    </row>
    <row r="160" spans="1:6" ht="17.25" customHeight="1" thickBot="1" x14ac:dyDescent="0.3">
      <c r="B160" s="598" t="s">
        <v>332</v>
      </c>
      <c r="C160" s="599"/>
      <c r="D160" s="599"/>
      <c r="E160" s="599"/>
      <c r="F160" s="600"/>
    </row>
    <row r="161" spans="1:6" ht="21" customHeight="1" x14ac:dyDescent="0.25">
      <c r="A161" s="332" t="s">
        <v>280</v>
      </c>
      <c r="B161" s="333" t="s">
        <v>281</v>
      </c>
      <c r="C161" s="334" t="s">
        <v>282</v>
      </c>
      <c r="D161" s="335" t="s">
        <v>283</v>
      </c>
      <c r="E161" s="336" t="s">
        <v>284</v>
      </c>
      <c r="F161" s="335" t="s">
        <v>285</v>
      </c>
    </row>
    <row r="162" spans="1:6" ht="21" customHeight="1" thickBot="1" x14ac:dyDescent="0.3">
      <c r="A162" s="337"/>
      <c r="B162" s="338">
        <v>2025</v>
      </c>
      <c r="C162" s="339">
        <v>2025</v>
      </c>
      <c r="D162" s="340">
        <v>2026</v>
      </c>
      <c r="E162" s="341">
        <v>2027</v>
      </c>
      <c r="F162" s="342">
        <v>2028</v>
      </c>
    </row>
    <row r="163" spans="1:6" ht="17.45" customHeight="1" x14ac:dyDescent="0.25">
      <c r="A163" s="343" t="s">
        <v>286</v>
      </c>
      <c r="B163" s="344">
        <f>SUM(B164:B168)</f>
        <v>135368</v>
      </c>
      <c r="C163" s="344">
        <f>SUM(C164:C168)</f>
        <v>135948</v>
      </c>
      <c r="D163" s="345">
        <f>SUM(D164:D168)</f>
        <v>143467</v>
      </c>
      <c r="E163" s="345">
        <f>SUM(E164:E168)</f>
        <v>143467</v>
      </c>
      <c r="F163" s="345">
        <f>SUM(F164:F168)</f>
        <v>143467</v>
      </c>
    </row>
    <row r="164" spans="1:6" ht="15" customHeight="1" x14ac:dyDescent="0.25">
      <c r="A164" s="347" t="s">
        <v>287</v>
      </c>
      <c r="B164" s="348">
        <v>75900</v>
      </c>
      <c r="C164" s="348">
        <v>75900</v>
      </c>
      <c r="D164" s="349">
        <v>73100</v>
      </c>
      <c r="E164" s="349">
        <v>73100</v>
      </c>
      <c r="F164" s="349">
        <v>73100</v>
      </c>
    </row>
    <row r="165" spans="1:6" ht="17.25" customHeight="1" x14ac:dyDescent="0.25">
      <c r="A165" s="347" t="s">
        <v>288</v>
      </c>
      <c r="B165" s="348">
        <v>37880</v>
      </c>
      <c r="C165" s="348">
        <v>37880</v>
      </c>
      <c r="D165" s="349">
        <v>38400</v>
      </c>
      <c r="E165" s="349">
        <v>38400</v>
      </c>
      <c r="F165" s="349">
        <v>38400</v>
      </c>
    </row>
    <row r="166" spans="1:6" ht="16.5" customHeight="1" x14ac:dyDescent="0.25">
      <c r="A166" s="347" t="s">
        <v>289</v>
      </c>
      <c r="B166" s="348">
        <v>5544</v>
      </c>
      <c r="C166" s="348">
        <v>5544</v>
      </c>
      <c r="D166" s="349">
        <v>9697</v>
      </c>
      <c r="E166" s="349">
        <v>9697</v>
      </c>
      <c r="F166" s="349">
        <v>9697</v>
      </c>
    </row>
    <row r="167" spans="1:6" ht="15" customHeight="1" x14ac:dyDescent="0.25">
      <c r="A167" s="397" t="s">
        <v>290</v>
      </c>
      <c r="B167" s="348">
        <v>16044</v>
      </c>
      <c r="C167" s="348">
        <v>16044</v>
      </c>
      <c r="D167" s="349">
        <v>22270</v>
      </c>
      <c r="E167" s="349">
        <v>22270</v>
      </c>
      <c r="F167" s="349">
        <v>22270</v>
      </c>
    </row>
    <row r="168" spans="1:6" ht="14.25" customHeight="1" thickBot="1" x14ac:dyDescent="0.3">
      <c r="A168" s="398" t="s">
        <v>291</v>
      </c>
      <c r="B168" s="353">
        <v>0</v>
      </c>
      <c r="C168" s="353">
        <v>580</v>
      </c>
      <c r="D168" s="354">
        <v>0</v>
      </c>
      <c r="E168" s="354">
        <v>0</v>
      </c>
      <c r="F168" s="354">
        <v>0</v>
      </c>
    </row>
    <row r="169" spans="1:6" ht="16.5" customHeight="1" thickBot="1" x14ac:dyDescent="0.3">
      <c r="A169" s="356" t="s">
        <v>292</v>
      </c>
      <c r="B169" s="357">
        <f t="shared" ref="B169:F169" si="5">B172+B177+B182+B185+B173+B183+B174+B184</f>
        <v>1663420</v>
      </c>
      <c r="C169" s="357">
        <f t="shared" si="5"/>
        <v>2099721</v>
      </c>
      <c r="D169" s="358">
        <f t="shared" si="5"/>
        <v>2165327</v>
      </c>
      <c r="E169" s="358">
        <f t="shared" si="5"/>
        <v>2170208</v>
      </c>
      <c r="F169" s="358">
        <f t="shared" si="5"/>
        <v>2170208</v>
      </c>
    </row>
    <row r="170" spans="1:6" ht="18" customHeight="1" x14ac:dyDescent="0.25">
      <c r="A170" s="359" t="s">
        <v>333</v>
      </c>
      <c r="B170" s="401">
        <v>1136890</v>
      </c>
      <c r="C170" s="401">
        <f>1176917+703</f>
        <v>1177620</v>
      </c>
      <c r="D170" s="361">
        <v>1146209</v>
      </c>
      <c r="E170" s="361">
        <v>1146209</v>
      </c>
      <c r="F170" s="361">
        <v>1146209</v>
      </c>
    </row>
    <row r="171" spans="1:6" ht="16.5" customHeight="1" thickBot="1" x14ac:dyDescent="0.3">
      <c r="A171" s="362" t="s">
        <v>334</v>
      </c>
      <c r="B171" s="410">
        <v>141122</v>
      </c>
      <c r="C171" s="410">
        <v>158300</v>
      </c>
      <c r="D171" s="411">
        <v>158553</v>
      </c>
      <c r="E171" s="411">
        <v>158553</v>
      </c>
      <c r="F171" s="411">
        <v>158553</v>
      </c>
    </row>
    <row r="172" spans="1:6" ht="15.75" customHeight="1" thickBot="1" x14ac:dyDescent="0.3">
      <c r="A172" s="365" t="s">
        <v>295</v>
      </c>
      <c r="B172" s="357">
        <f>SUM(B170:B171)</f>
        <v>1278012</v>
      </c>
      <c r="C172" s="357">
        <f>SUM(C170:C171)</f>
        <v>1335920</v>
      </c>
      <c r="D172" s="358">
        <f>SUM(D170:D171)</f>
        <v>1304762</v>
      </c>
      <c r="E172" s="358">
        <f>SUM(E170:E171)</f>
        <v>1304762</v>
      </c>
      <c r="F172" s="358">
        <f>SUM(F170:F171)</f>
        <v>1304762</v>
      </c>
    </row>
    <row r="173" spans="1:6" ht="15.75" customHeight="1" thickBot="1" x14ac:dyDescent="0.3">
      <c r="A173" s="356" t="s">
        <v>296</v>
      </c>
      <c r="B173" s="412">
        <v>0</v>
      </c>
      <c r="C173" s="412">
        <v>341905</v>
      </c>
      <c r="D173" s="423">
        <v>354619</v>
      </c>
      <c r="E173" s="423">
        <v>354619</v>
      </c>
      <c r="F173" s="423">
        <v>354619</v>
      </c>
    </row>
    <row r="174" spans="1:6" ht="15" customHeight="1" thickBot="1" x14ac:dyDescent="0.3">
      <c r="A174" s="369" t="s">
        <v>297</v>
      </c>
      <c r="B174" s="388">
        <v>0</v>
      </c>
      <c r="C174" s="388">
        <v>580</v>
      </c>
      <c r="D174" s="390">
        <v>0</v>
      </c>
      <c r="E174" s="390">
        <v>0</v>
      </c>
      <c r="F174" s="390">
        <v>0</v>
      </c>
    </row>
    <row r="175" spans="1:6" ht="15" customHeight="1" x14ac:dyDescent="0.25">
      <c r="A175" s="370" t="s">
        <v>298</v>
      </c>
      <c r="B175" s="401">
        <v>0</v>
      </c>
      <c r="C175" s="401">
        <v>0</v>
      </c>
      <c r="D175" s="361">
        <v>0</v>
      </c>
      <c r="E175" s="373">
        <v>0</v>
      </c>
      <c r="F175" s="373">
        <v>0</v>
      </c>
    </row>
    <row r="176" spans="1:6" ht="13.5" customHeight="1" thickBot="1" x14ac:dyDescent="0.3">
      <c r="A176" s="374" t="s">
        <v>299</v>
      </c>
      <c r="B176" s="410">
        <v>0</v>
      </c>
      <c r="C176" s="425">
        <v>0</v>
      </c>
      <c r="D176" s="399">
        <v>0</v>
      </c>
      <c r="E176" s="377">
        <v>0</v>
      </c>
      <c r="F176" s="377">
        <v>0</v>
      </c>
    </row>
    <row r="177" spans="1:6" ht="15" customHeight="1" thickBot="1" x14ac:dyDescent="0.3">
      <c r="A177" s="365" t="s">
        <v>300</v>
      </c>
      <c r="B177" s="357">
        <f>B175+B176</f>
        <v>0</v>
      </c>
      <c r="C177" s="357">
        <f>C175+C176</f>
        <v>0</v>
      </c>
      <c r="D177" s="431">
        <v>0</v>
      </c>
      <c r="E177" s="431">
        <v>0</v>
      </c>
      <c r="F177" s="431">
        <v>0</v>
      </c>
    </row>
    <row r="178" spans="1:6" ht="18" customHeight="1" x14ac:dyDescent="0.25">
      <c r="A178" s="370" t="s">
        <v>301</v>
      </c>
      <c r="B178" s="401">
        <v>95153</v>
      </c>
      <c r="C178" s="401">
        <v>100591</v>
      </c>
      <c r="D178" s="361">
        <v>125925</v>
      </c>
      <c r="E178" s="361">
        <v>130806</v>
      </c>
      <c r="F178" s="361">
        <v>130806</v>
      </c>
    </row>
    <row r="179" spans="1:6" ht="17.25" customHeight="1" x14ac:dyDescent="0.25">
      <c r="A179" s="347" t="s">
        <v>302</v>
      </c>
      <c r="B179" s="348">
        <v>28748</v>
      </c>
      <c r="C179" s="348">
        <v>28748</v>
      </c>
      <c r="D179" s="349">
        <v>28748</v>
      </c>
      <c r="E179" s="349">
        <v>28748</v>
      </c>
      <c r="F179" s="349">
        <v>28748</v>
      </c>
    </row>
    <row r="180" spans="1:6" ht="15" customHeight="1" x14ac:dyDescent="0.25">
      <c r="A180" s="347" t="s">
        <v>303</v>
      </c>
      <c r="B180" s="348">
        <v>236624</v>
      </c>
      <c r="C180" s="348">
        <v>258700</v>
      </c>
      <c r="D180" s="349">
        <v>320164</v>
      </c>
      <c r="E180" s="349">
        <v>320164</v>
      </c>
      <c r="F180" s="349">
        <v>320164</v>
      </c>
    </row>
    <row r="181" spans="1:6" ht="15" customHeight="1" thickBot="1" x14ac:dyDescent="0.3">
      <c r="A181" s="383" t="s">
        <v>304</v>
      </c>
      <c r="B181" s="410">
        <v>8839</v>
      </c>
      <c r="C181" s="410">
        <v>8839</v>
      </c>
      <c r="D181" s="411">
        <v>8839</v>
      </c>
      <c r="E181" s="411">
        <v>8839</v>
      </c>
      <c r="F181" s="411">
        <v>8839</v>
      </c>
    </row>
    <row r="182" spans="1:6" ht="15" customHeight="1" thickBot="1" x14ac:dyDescent="0.3">
      <c r="A182" s="365" t="s">
        <v>320</v>
      </c>
      <c r="B182" s="417">
        <f>B178+B179+B180+B181</f>
        <v>369364</v>
      </c>
      <c r="C182" s="426">
        <f>SUM(C178:C181)</f>
        <v>396878</v>
      </c>
      <c r="D182" s="427">
        <f>D178+D179+D180+D181</f>
        <v>483676</v>
      </c>
      <c r="E182" s="432">
        <f>E178+E179+E180+E181</f>
        <v>488557</v>
      </c>
      <c r="F182" s="432">
        <f>F178+F179+F180+F181</f>
        <v>488557</v>
      </c>
    </row>
    <row r="183" spans="1:6" ht="14.25" customHeight="1" thickBot="1" x14ac:dyDescent="0.3">
      <c r="A183" s="386" t="s">
        <v>306</v>
      </c>
      <c r="B183" s="419">
        <v>16044</v>
      </c>
      <c r="C183" s="419">
        <v>24438</v>
      </c>
      <c r="D183" s="420">
        <v>22270</v>
      </c>
      <c r="E183" s="420">
        <v>22270</v>
      </c>
      <c r="F183" s="420">
        <v>22270</v>
      </c>
    </row>
    <row r="184" spans="1:6" ht="14.25" customHeight="1" thickBot="1" x14ac:dyDescent="0.3">
      <c r="A184" s="386" t="s">
        <v>307</v>
      </c>
      <c r="B184" s="419">
        <v>0</v>
      </c>
      <c r="C184" s="419">
        <v>0</v>
      </c>
      <c r="D184" s="420">
        <v>0</v>
      </c>
      <c r="E184" s="420">
        <v>0</v>
      </c>
      <c r="F184" s="420">
        <v>0</v>
      </c>
    </row>
    <row r="185" spans="1:6" ht="16.5" customHeight="1" thickBot="1" x14ac:dyDescent="0.3">
      <c r="A185" s="369" t="s">
        <v>308</v>
      </c>
      <c r="B185" s="388">
        <v>0</v>
      </c>
      <c r="C185" s="389">
        <v>0</v>
      </c>
      <c r="D185" s="390">
        <v>0</v>
      </c>
      <c r="E185" s="391">
        <v>0</v>
      </c>
      <c r="F185" s="391">
        <v>0</v>
      </c>
    </row>
    <row r="186" spans="1:6" ht="14.25" customHeight="1" thickBot="1" x14ac:dyDescent="0.3">
      <c r="A186" s="392" t="s">
        <v>164</v>
      </c>
      <c r="B186" s="357">
        <v>0</v>
      </c>
      <c r="C186" s="393">
        <v>0</v>
      </c>
      <c r="D186" s="366">
        <v>0</v>
      </c>
      <c r="E186" s="378">
        <v>0</v>
      </c>
      <c r="F186" s="378">
        <v>0</v>
      </c>
    </row>
    <row r="187" spans="1:6" ht="12" customHeight="1" x14ac:dyDescent="0.25">
      <c r="A187" s="394"/>
      <c r="C187" s="394"/>
    </row>
    <row r="188" spans="1:6" ht="13.15" customHeight="1" x14ac:dyDescent="0.25"/>
    <row r="189" spans="1:6" ht="21" customHeight="1" x14ac:dyDescent="0.35">
      <c r="A189" s="328" t="s">
        <v>276</v>
      </c>
      <c r="B189" s="329"/>
      <c r="C189" s="329"/>
      <c r="D189" s="329"/>
      <c r="E189" s="329"/>
      <c r="F189" s="330" t="s">
        <v>335</v>
      </c>
    </row>
    <row r="190" spans="1:6" ht="15" customHeight="1" thickBot="1" x14ac:dyDescent="0.3">
      <c r="F190" s="395" t="s">
        <v>278</v>
      </c>
    </row>
    <row r="191" spans="1:6" ht="16.5" customHeight="1" thickBot="1" x14ac:dyDescent="0.3">
      <c r="B191" s="598" t="s">
        <v>94</v>
      </c>
      <c r="C191" s="599"/>
      <c r="D191" s="599"/>
      <c r="E191" s="599"/>
      <c r="F191" s="600"/>
    </row>
    <row r="192" spans="1:6" ht="21" customHeight="1" x14ac:dyDescent="0.25">
      <c r="A192" s="332" t="s">
        <v>280</v>
      </c>
      <c r="B192" s="333" t="s">
        <v>281</v>
      </c>
      <c r="C192" s="334" t="s">
        <v>282</v>
      </c>
      <c r="D192" s="335" t="s">
        <v>283</v>
      </c>
      <c r="E192" s="336" t="s">
        <v>284</v>
      </c>
      <c r="F192" s="335" t="s">
        <v>285</v>
      </c>
    </row>
    <row r="193" spans="1:6" ht="19.149999999999999" customHeight="1" thickBot="1" x14ac:dyDescent="0.3">
      <c r="A193" s="337"/>
      <c r="B193" s="338">
        <v>2025</v>
      </c>
      <c r="C193" s="339">
        <v>2025</v>
      </c>
      <c r="D193" s="340">
        <v>2026</v>
      </c>
      <c r="E193" s="341">
        <v>2027</v>
      </c>
      <c r="F193" s="342">
        <v>2028</v>
      </c>
    </row>
    <row r="194" spans="1:6" ht="21" customHeight="1" x14ac:dyDescent="0.25">
      <c r="A194" s="343" t="s">
        <v>286</v>
      </c>
      <c r="B194" s="407">
        <f>SUM(B195:B199)</f>
        <v>172367</v>
      </c>
      <c r="C194" s="344">
        <f>SUM(C195:C199)</f>
        <v>172367</v>
      </c>
      <c r="D194" s="345">
        <f>SUM(D195:D199)</f>
        <v>190267</v>
      </c>
      <c r="E194" s="345">
        <f t="shared" ref="E194:F194" si="6">SUM(E195:E199)</f>
        <v>190267</v>
      </c>
      <c r="F194" s="345">
        <f t="shared" si="6"/>
        <v>190267</v>
      </c>
    </row>
    <row r="195" spans="1:6" ht="15" customHeight="1" x14ac:dyDescent="0.25">
      <c r="A195" s="347" t="s">
        <v>287</v>
      </c>
      <c r="B195" s="408">
        <v>105228</v>
      </c>
      <c r="C195" s="348">
        <v>105228</v>
      </c>
      <c r="D195" s="349">
        <v>105228</v>
      </c>
      <c r="E195" s="349">
        <v>105228</v>
      </c>
      <c r="F195" s="349">
        <v>105228</v>
      </c>
    </row>
    <row r="196" spans="1:6" ht="14.25" customHeight="1" x14ac:dyDescent="0.25">
      <c r="A196" s="347" t="s">
        <v>288</v>
      </c>
      <c r="B196" s="408">
        <v>41760</v>
      </c>
      <c r="C196" s="348">
        <v>41760</v>
      </c>
      <c r="D196" s="349">
        <v>43000</v>
      </c>
      <c r="E196" s="349">
        <v>43000</v>
      </c>
      <c r="F196" s="349">
        <v>43000</v>
      </c>
    </row>
    <row r="197" spans="1:6" ht="15.75" customHeight="1" x14ac:dyDescent="0.25">
      <c r="A197" s="347" t="s">
        <v>289</v>
      </c>
      <c r="B197" s="408">
        <v>15379</v>
      </c>
      <c r="C197" s="348">
        <v>15379</v>
      </c>
      <c r="D197" s="349">
        <v>17039</v>
      </c>
      <c r="E197" s="349">
        <v>17039</v>
      </c>
      <c r="F197" s="349">
        <v>17039</v>
      </c>
    </row>
    <row r="198" spans="1:6" ht="16.5" customHeight="1" x14ac:dyDescent="0.25">
      <c r="A198" s="351" t="s">
        <v>290</v>
      </c>
      <c r="B198" s="408">
        <v>10000</v>
      </c>
      <c r="C198" s="348">
        <v>10000</v>
      </c>
      <c r="D198" s="349">
        <v>25000</v>
      </c>
      <c r="E198" s="349">
        <v>25000</v>
      </c>
      <c r="F198" s="349">
        <v>25000</v>
      </c>
    </row>
    <row r="199" spans="1:6" ht="14.25" customHeight="1" thickBot="1" x14ac:dyDescent="0.3">
      <c r="A199" s="352" t="s">
        <v>291</v>
      </c>
      <c r="B199" s="409">
        <v>0</v>
      </c>
      <c r="C199" s="353">
        <v>0</v>
      </c>
      <c r="D199" s="354">
        <v>0</v>
      </c>
      <c r="E199" s="354">
        <v>0</v>
      </c>
      <c r="F199" s="354">
        <v>0</v>
      </c>
    </row>
    <row r="200" spans="1:6" ht="18" customHeight="1" thickBot="1" x14ac:dyDescent="0.3">
      <c r="A200" s="356" t="s">
        <v>292</v>
      </c>
      <c r="B200" s="357">
        <f t="shared" ref="B200:F200" si="7">B203+B208+B213+B216+B204+B214+B205+B215</f>
        <v>1763704</v>
      </c>
      <c r="C200" s="357">
        <f t="shared" si="7"/>
        <v>2228540</v>
      </c>
      <c r="D200" s="358">
        <f t="shared" si="7"/>
        <v>2295909</v>
      </c>
      <c r="E200" s="358">
        <f t="shared" si="7"/>
        <v>2301673</v>
      </c>
      <c r="F200" s="358">
        <f t="shared" si="7"/>
        <v>2301673</v>
      </c>
    </row>
    <row r="201" spans="1:6" ht="15.75" customHeight="1" x14ac:dyDescent="0.25">
      <c r="A201" s="359" t="s">
        <v>336</v>
      </c>
      <c r="B201" s="401">
        <v>1186804</v>
      </c>
      <c r="C201" s="401">
        <v>1184197</v>
      </c>
      <c r="D201" s="361">
        <v>1147431</v>
      </c>
      <c r="E201" s="361">
        <v>1147431</v>
      </c>
      <c r="F201" s="361">
        <v>1147431</v>
      </c>
    </row>
    <row r="202" spans="1:6" ht="14.25" customHeight="1" thickBot="1" x14ac:dyDescent="0.3">
      <c r="A202" s="362" t="s">
        <v>337</v>
      </c>
      <c r="B202" s="402">
        <v>128144</v>
      </c>
      <c r="C202" s="402">
        <v>156440</v>
      </c>
      <c r="D202" s="399">
        <v>156440</v>
      </c>
      <c r="E202" s="399">
        <v>156440</v>
      </c>
      <c r="F202" s="399">
        <v>156440</v>
      </c>
    </row>
    <row r="203" spans="1:6" ht="17.25" customHeight="1" thickBot="1" x14ac:dyDescent="0.3">
      <c r="A203" s="365" t="s">
        <v>295</v>
      </c>
      <c r="B203" s="357">
        <f>SUM(B201:B202)</f>
        <v>1314948</v>
      </c>
      <c r="C203" s="393">
        <f>SUM(C201:C202)</f>
        <v>1340637</v>
      </c>
      <c r="D203" s="366">
        <f>SUM(D201:D202)</f>
        <v>1303871</v>
      </c>
      <c r="E203" s="366">
        <f>SUM(E201:E202)</f>
        <v>1303871</v>
      </c>
      <c r="F203" s="366">
        <f>SUM(F201:F202)</f>
        <v>1303871</v>
      </c>
    </row>
    <row r="204" spans="1:6" ht="13.5" customHeight="1" thickBot="1" x14ac:dyDescent="0.3">
      <c r="A204" s="356" t="s">
        <v>338</v>
      </c>
      <c r="B204" s="412">
        <v>0</v>
      </c>
      <c r="C204" s="413">
        <v>391661</v>
      </c>
      <c r="D204" s="414">
        <v>413829</v>
      </c>
      <c r="E204" s="414">
        <v>413829</v>
      </c>
      <c r="F204" s="414">
        <v>413829</v>
      </c>
    </row>
    <row r="205" spans="1:6" ht="13.5" customHeight="1" thickBot="1" x14ac:dyDescent="0.3">
      <c r="A205" s="369" t="s">
        <v>297</v>
      </c>
      <c r="B205" s="388">
        <v>0</v>
      </c>
      <c r="C205" s="389">
        <v>0</v>
      </c>
      <c r="D205" s="390">
        <v>0</v>
      </c>
      <c r="E205" s="390">
        <v>0</v>
      </c>
      <c r="F205" s="390">
        <v>0</v>
      </c>
    </row>
    <row r="206" spans="1:6" ht="14.25" customHeight="1" x14ac:dyDescent="0.25">
      <c r="A206" s="370" t="s">
        <v>298</v>
      </c>
      <c r="B206" s="401">
        <v>0</v>
      </c>
      <c r="C206" s="371">
        <v>0</v>
      </c>
      <c r="D206" s="372">
        <v>0</v>
      </c>
      <c r="E206" s="373">
        <v>0</v>
      </c>
      <c r="F206" s="373">
        <v>0</v>
      </c>
    </row>
    <row r="207" spans="1:6" ht="12.75" customHeight="1" thickBot="1" x14ac:dyDescent="0.3">
      <c r="A207" s="374" t="s">
        <v>299</v>
      </c>
      <c r="B207" s="410">
        <v>0</v>
      </c>
      <c r="C207" s="425">
        <v>8000</v>
      </c>
      <c r="D207" s="415">
        <v>0</v>
      </c>
      <c r="E207" s="416">
        <v>0</v>
      </c>
      <c r="F207" s="377">
        <v>0</v>
      </c>
    </row>
    <row r="208" spans="1:6" ht="17.25" customHeight="1" thickBot="1" x14ac:dyDescent="0.3">
      <c r="A208" s="365" t="s">
        <v>300</v>
      </c>
      <c r="B208" s="357">
        <f>B206+B207</f>
        <v>0</v>
      </c>
      <c r="C208" s="357">
        <f>C206+C207</f>
        <v>8000</v>
      </c>
      <c r="D208" s="358">
        <f>D206+D207</f>
        <v>0</v>
      </c>
      <c r="E208" s="358">
        <f>E206+E207</f>
        <v>0</v>
      </c>
      <c r="F208" s="358">
        <f>F206+F207</f>
        <v>0</v>
      </c>
    </row>
    <row r="209" spans="1:6" ht="15" customHeight="1" x14ac:dyDescent="0.25">
      <c r="A209" s="370" t="s">
        <v>301</v>
      </c>
      <c r="B209" s="401">
        <v>107361</v>
      </c>
      <c r="C209" s="401">
        <v>114975</v>
      </c>
      <c r="D209" s="361">
        <v>148716</v>
      </c>
      <c r="E209" s="361">
        <v>154480</v>
      </c>
      <c r="F209" s="361">
        <v>154480</v>
      </c>
    </row>
    <row r="210" spans="1:6" ht="15" customHeight="1" x14ac:dyDescent="0.25">
      <c r="A210" s="347" t="s">
        <v>302</v>
      </c>
      <c r="B210" s="348">
        <v>39395</v>
      </c>
      <c r="C210" s="348">
        <v>39395</v>
      </c>
      <c r="D210" s="349">
        <v>39395</v>
      </c>
      <c r="E210" s="349">
        <v>39395</v>
      </c>
      <c r="F210" s="349">
        <v>39395</v>
      </c>
    </row>
    <row r="211" spans="1:6" ht="17.25" customHeight="1" x14ac:dyDescent="0.25">
      <c r="A211" s="347" t="s">
        <v>303</v>
      </c>
      <c r="B211" s="348">
        <v>283469</v>
      </c>
      <c r="C211" s="348">
        <v>305559</v>
      </c>
      <c r="D211" s="349">
        <v>356567</v>
      </c>
      <c r="E211" s="349">
        <v>356567</v>
      </c>
      <c r="F211" s="349">
        <v>356567</v>
      </c>
    </row>
    <row r="212" spans="1:6" ht="15.75" customHeight="1" thickBot="1" x14ac:dyDescent="0.3">
      <c r="A212" s="383" t="s">
        <v>304</v>
      </c>
      <c r="B212" s="402">
        <v>8531</v>
      </c>
      <c r="C212" s="402">
        <v>8531</v>
      </c>
      <c r="D212" s="399">
        <v>8531</v>
      </c>
      <c r="E212" s="399">
        <v>8531</v>
      </c>
      <c r="F212" s="399">
        <v>8531</v>
      </c>
    </row>
    <row r="213" spans="1:6" ht="18" customHeight="1" thickBot="1" x14ac:dyDescent="0.3">
      <c r="A213" s="365" t="s">
        <v>320</v>
      </c>
      <c r="B213" s="417">
        <f>B209+B210+B211+B212</f>
        <v>438756</v>
      </c>
      <c r="C213" s="426">
        <f>SUM(C209:C212)</f>
        <v>468460</v>
      </c>
      <c r="D213" s="427">
        <f>D209+D210+D211+D212</f>
        <v>553209</v>
      </c>
      <c r="E213" s="432">
        <f>E209+E210+E211+E212</f>
        <v>558973</v>
      </c>
      <c r="F213" s="432">
        <f>F209+F210+F211+F212</f>
        <v>558973</v>
      </c>
    </row>
    <row r="214" spans="1:6" ht="18" customHeight="1" thickBot="1" x14ac:dyDescent="0.3">
      <c r="A214" s="386" t="s">
        <v>306</v>
      </c>
      <c r="B214" s="419">
        <v>10000</v>
      </c>
      <c r="C214" s="419">
        <v>19782</v>
      </c>
      <c r="D214" s="420">
        <v>25000</v>
      </c>
      <c r="E214" s="420">
        <v>25000</v>
      </c>
      <c r="F214" s="420">
        <v>25000</v>
      </c>
    </row>
    <row r="215" spans="1:6" ht="18" customHeight="1" thickBot="1" x14ac:dyDescent="0.3">
      <c r="A215" s="386" t="s">
        <v>307</v>
      </c>
      <c r="B215" s="419">
        <v>0</v>
      </c>
      <c r="C215" s="419">
        <v>0</v>
      </c>
      <c r="D215" s="420">
        <v>0</v>
      </c>
      <c r="E215" s="420">
        <v>0</v>
      </c>
      <c r="F215" s="420">
        <v>0</v>
      </c>
    </row>
    <row r="216" spans="1:6" ht="14.25" customHeight="1" thickBot="1" x14ac:dyDescent="0.3">
      <c r="A216" s="369" t="s">
        <v>308</v>
      </c>
      <c r="B216" s="433">
        <v>0</v>
      </c>
      <c r="C216" s="434">
        <v>0</v>
      </c>
      <c r="D216" s="435">
        <v>0</v>
      </c>
      <c r="E216" s="436">
        <v>0</v>
      </c>
      <c r="F216" s="391">
        <v>0</v>
      </c>
    </row>
    <row r="217" spans="1:6" ht="14.25" customHeight="1" thickBot="1" x14ac:dyDescent="0.3">
      <c r="A217" s="392" t="s">
        <v>164</v>
      </c>
      <c r="B217" s="357">
        <v>0</v>
      </c>
      <c r="C217" s="393">
        <v>0</v>
      </c>
      <c r="D217" s="366">
        <v>0</v>
      </c>
      <c r="E217" s="378">
        <v>0</v>
      </c>
      <c r="F217" s="378">
        <v>0</v>
      </c>
    </row>
    <row r="218" spans="1:6" ht="15" customHeight="1" x14ac:dyDescent="0.25">
      <c r="A218" s="437"/>
      <c r="C218" s="394"/>
      <c r="D218" s="438"/>
      <c r="E218" s="438"/>
      <c r="F218" s="438"/>
    </row>
    <row r="219" spans="1:6" ht="16.899999999999999" customHeight="1" x14ac:dyDescent="0.25"/>
    <row r="220" spans="1:6" ht="18.75" customHeight="1" x14ac:dyDescent="0.35">
      <c r="A220" s="328" t="s">
        <v>276</v>
      </c>
      <c r="B220" s="329"/>
      <c r="C220" s="329"/>
      <c r="D220" s="329"/>
      <c r="E220" s="329"/>
      <c r="F220" s="330" t="s">
        <v>339</v>
      </c>
    </row>
    <row r="221" spans="1:6" ht="13.5" customHeight="1" thickBot="1" x14ac:dyDescent="0.3">
      <c r="F221" s="395" t="s">
        <v>278</v>
      </c>
    </row>
    <row r="222" spans="1:6" ht="18.75" customHeight="1" thickBot="1" x14ac:dyDescent="0.3">
      <c r="B222" s="598" t="s">
        <v>340</v>
      </c>
      <c r="C222" s="599"/>
      <c r="D222" s="599"/>
      <c r="E222" s="599"/>
      <c r="F222" s="600"/>
    </row>
    <row r="223" spans="1:6" ht="21" customHeight="1" x14ac:dyDescent="0.25">
      <c r="A223" s="332" t="s">
        <v>280</v>
      </c>
      <c r="B223" s="333" t="s">
        <v>281</v>
      </c>
      <c r="C223" s="334" t="s">
        <v>282</v>
      </c>
      <c r="D223" s="335" t="s">
        <v>283</v>
      </c>
      <c r="E223" s="336" t="s">
        <v>284</v>
      </c>
      <c r="F223" s="335" t="s">
        <v>285</v>
      </c>
    </row>
    <row r="224" spans="1:6" ht="18.75" customHeight="1" thickBot="1" x14ac:dyDescent="0.3">
      <c r="A224" s="337"/>
      <c r="B224" s="338">
        <v>2025</v>
      </c>
      <c r="C224" s="339">
        <v>2025</v>
      </c>
      <c r="D224" s="340">
        <v>2026</v>
      </c>
      <c r="E224" s="341">
        <v>2027</v>
      </c>
      <c r="F224" s="342">
        <v>2028</v>
      </c>
    </row>
    <row r="225" spans="1:6" ht="15.75" customHeight="1" x14ac:dyDescent="0.25">
      <c r="A225" s="343" t="s">
        <v>286</v>
      </c>
      <c r="B225" s="344">
        <f>SUM(B226:B230)</f>
        <v>143000</v>
      </c>
      <c r="C225" s="344">
        <f>SUM(C226:C230)</f>
        <v>143000</v>
      </c>
      <c r="D225" s="345">
        <f>SUM(D226:D230)</f>
        <v>177000</v>
      </c>
      <c r="E225" s="345">
        <f>SUM(E226:E230)</f>
        <v>177000</v>
      </c>
      <c r="F225" s="345">
        <f>SUM(F226:F230)</f>
        <v>177000</v>
      </c>
    </row>
    <row r="226" spans="1:6" ht="12.75" customHeight="1" x14ac:dyDescent="0.25">
      <c r="A226" s="347" t="s">
        <v>287</v>
      </c>
      <c r="B226" s="348">
        <v>66000</v>
      </c>
      <c r="C226" s="348">
        <v>66000</v>
      </c>
      <c r="D226" s="349">
        <v>90000</v>
      </c>
      <c r="E226" s="349">
        <v>90000</v>
      </c>
      <c r="F226" s="349">
        <v>90000</v>
      </c>
    </row>
    <row r="227" spans="1:6" ht="15" customHeight="1" x14ac:dyDescent="0.25">
      <c r="A227" s="347" t="s">
        <v>288</v>
      </c>
      <c r="B227" s="348">
        <v>45000</v>
      </c>
      <c r="C227" s="348">
        <v>45000</v>
      </c>
      <c r="D227" s="349">
        <v>45000</v>
      </c>
      <c r="E227" s="349">
        <v>45000</v>
      </c>
      <c r="F227" s="349">
        <v>45000</v>
      </c>
    </row>
    <row r="228" spans="1:6" ht="13.5" customHeight="1" x14ac:dyDescent="0.25">
      <c r="A228" s="347" t="s">
        <v>289</v>
      </c>
      <c r="B228" s="348">
        <v>7000</v>
      </c>
      <c r="C228" s="348">
        <v>7000</v>
      </c>
      <c r="D228" s="349">
        <v>7000</v>
      </c>
      <c r="E228" s="349">
        <v>7000</v>
      </c>
      <c r="F228" s="349">
        <v>7000</v>
      </c>
    </row>
    <row r="229" spans="1:6" ht="13.5" customHeight="1" x14ac:dyDescent="0.25">
      <c r="A229" s="397" t="s">
        <v>290</v>
      </c>
      <c r="B229" s="439">
        <v>21000</v>
      </c>
      <c r="C229" s="439">
        <v>21000</v>
      </c>
      <c r="D229" s="440">
        <v>31000</v>
      </c>
      <c r="E229" s="440">
        <v>31000</v>
      </c>
      <c r="F229" s="349">
        <v>31000</v>
      </c>
    </row>
    <row r="230" spans="1:6" ht="12" customHeight="1" thickBot="1" x14ac:dyDescent="0.3">
      <c r="A230" s="398" t="s">
        <v>291</v>
      </c>
      <c r="B230" s="353">
        <v>4000</v>
      </c>
      <c r="C230" s="353">
        <v>4000</v>
      </c>
      <c r="D230" s="354">
        <v>4000</v>
      </c>
      <c r="E230" s="354">
        <v>4000</v>
      </c>
      <c r="F230" s="354">
        <v>4000</v>
      </c>
    </row>
    <row r="231" spans="1:6" ht="15.6" customHeight="1" thickBot="1" x14ac:dyDescent="0.3">
      <c r="A231" s="356" t="s">
        <v>292</v>
      </c>
      <c r="B231" s="357">
        <f t="shared" ref="B231:F231" si="8">B234+B239+B244+B247+B235+B245+B236+B246</f>
        <v>2273569</v>
      </c>
      <c r="C231" s="357">
        <f t="shared" si="8"/>
        <v>2642684</v>
      </c>
      <c r="D231" s="358">
        <f t="shared" si="8"/>
        <v>2615620</v>
      </c>
      <c r="E231" s="358">
        <f t="shared" si="8"/>
        <v>2621740</v>
      </c>
      <c r="F231" s="358">
        <f t="shared" si="8"/>
        <v>2621740</v>
      </c>
    </row>
    <row r="232" spans="1:6" ht="15.75" customHeight="1" x14ac:dyDescent="0.25">
      <c r="A232" s="359" t="s">
        <v>341</v>
      </c>
      <c r="B232" s="401">
        <v>1540981</v>
      </c>
      <c r="C232" s="401">
        <f>1452902+779</f>
        <v>1453681</v>
      </c>
      <c r="D232" s="361">
        <v>1419817</v>
      </c>
      <c r="E232" s="361">
        <v>1419817</v>
      </c>
      <c r="F232" s="361">
        <v>1419817</v>
      </c>
    </row>
    <row r="233" spans="1:6" ht="17.45" customHeight="1" thickBot="1" x14ac:dyDescent="0.3">
      <c r="A233" s="362" t="s">
        <v>342</v>
      </c>
      <c r="B233" s="402">
        <v>220401</v>
      </c>
      <c r="C233" s="402">
        <v>219126</v>
      </c>
      <c r="D233" s="399">
        <v>219126</v>
      </c>
      <c r="E233" s="399">
        <v>219126</v>
      </c>
      <c r="F233" s="399">
        <v>219126</v>
      </c>
    </row>
    <row r="234" spans="1:6" ht="16.5" customHeight="1" thickBot="1" x14ac:dyDescent="0.3">
      <c r="A234" s="365" t="s">
        <v>295</v>
      </c>
      <c r="B234" s="357">
        <f>SUM(B232:B233)</f>
        <v>1761382</v>
      </c>
      <c r="C234" s="393">
        <f>SUM(C232:C233)</f>
        <v>1672807</v>
      </c>
      <c r="D234" s="366">
        <f>SUM(D232:D233)</f>
        <v>1638943</v>
      </c>
      <c r="E234" s="366">
        <f>SUM(E232:E233)</f>
        <v>1638943</v>
      </c>
      <c r="F234" s="366">
        <f>SUM(F232:F233)</f>
        <v>1638943</v>
      </c>
    </row>
    <row r="235" spans="1:6" ht="14.25" customHeight="1" thickBot="1" x14ac:dyDescent="0.3">
      <c r="A235" s="356" t="s">
        <v>329</v>
      </c>
      <c r="B235" s="412">
        <v>0</v>
      </c>
      <c r="C235" s="413">
        <v>319683</v>
      </c>
      <c r="D235" s="414">
        <v>330441</v>
      </c>
      <c r="E235" s="414">
        <v>330441</v>
      </c>
      <c r="F235" s="414">
        <v>330441</v>
      </c>
    </row>
    <row r="236" spans="1:6" ht="16.5" customHeight="1" thickBot="1" x14ac:dyDescent="0.3">
      <c r="A236" s="369" t="s">
        <v>297</v>
      </c>
      <c r="B236" s="388">
        <v>0</v>
      </c>
      <c r="C236" s="389">
        <v>0</v>
      </c>
      <c r="D236" s="390">
        <v>0</v>
      </c>
      <c r="E236" s="390">
        <v>0</v>
      </c>
      <c r="F236" s="390">
        <v>0</v>
      </c>
    </row>
    <row r="237" spans="1:6" ht="16.5" customHeight="1" x14ac:dyDescent="0.25">
      <c r="A237" s="370" t="s">
        <v>298</v>
      </c>
      <c r="B237" s="401">
        <v>0</v>
      </c>
      <c r="C237" s="401">
        <v>0</v>
      </c>
      <c r="D237" s="372">
        <v>0</v>
      </c>
      <c r="E237" s="372">
        <v>0</v>
      </c>
      <c r="F237" s="373">
        <v>0</v>
      </c>
    </row>
    <row r="238" spans="1:6" ht="15" customHeight="1" thickBot="1" x14ac:dyDescent="0.3">
      <c r="A238" s="374" t="s">
        <v>299</v>
      </c>
      <c r="B238" s="410">
        <v>0</v>
      </c>
      <c r="C238" s="425">
        <v>59507</v>
      </c>
      <c r="D238" s="415">
        <v>0</v>
      </c>
      <c r="E238" s="415">
        <v>0</v>
      </c>
      <c r="F238" s="377">
        <v>0</v>
      </c>
    </row>
    <row r="239" spans="1:6" ht="16.5" customHeight="1" thickBot="1" x14ac:dyDescent="0.3">
      <c r="A239" s="365" t="s">
        <v>300</v>
      </c>
      <c r="B239" s="357">
        <f>B237+B238</f>
        <v>0</v>
      </c>
      <c r="C239" s="357">
        <f>C237+C238</f>
        <v>59507</v>
      </c>
      <c r="D239" s="358">
        <f>D237+D238</f>
        <v>0</v>
      </c>
      <c r="E239" s="358">
        <f>E237+E238</f>
        <v>0</v>
      </c>
      <c r="F239" s="358">
        <f>F237+F238</f>
        <v>0</v>
      </c>
    </row>
    <row r="240" spans="1:6" ht="16.5" customHeight="1" x14ac:dyDescent="0.25">
      <c r="A240" s="370" t="s">
        <v>301</v>
      </c>
      <c r="B240" s="401">
        <v>138700</v>
      </c>
      <c r="C240" s="401">
        <v>146857</v>
      </c>
      <c r="D240" s="372">
        <v>157880</v>
      </c>
      <c r="E240" s="372">
        <v>164000</v>
      </c>
      <c r="F240" s="372">
        <v>164000</v>
      </c>
    </row>
    <row r="241" spans="1:6" ht="13.5" customHeight="1" x14ac:dyDescent="0.25">
      <c r="A241" s="347" t="s">
        <v>302</v>
      </c>
      <c r="B241" s="348">
        <v>40806</v>
      </c>
      <c r="C241" s="348">
        <v>40806</v>
      </c>
      <c r="D241" s="349">
        <v>40806</v>
      </c>
      <c r="E241" s="349">
        <v>40806</v>
      </c>
      <c r="F241" s="349">
        <v>40806</v>
      </c>
    </row>
    <row r="242" spans="1:6" ht="14.25" customHeight="1" x14ac:dyDescent="0.25">
      <c r="A242" s="347" t="s">
        <v>303</v>
      </c>
      <c r="B242" s="348">
        <v>288381</v>
      </c>
      <c r="C242" s="348">
        <v>339915</v>
      </c>
      <c r="D242" s="382">
        <v>393250</v>
      </c>
      <c r="E242" s="382">
        <v>393250</v>
      </c>
      <c r="F242" s="382">
        <v>393250</v>
      </c>
    </row>
    <row r="243" spans="1:6" ht="14.25" customHeight="1" thickBot="1" x14ac:dyDescent="0.3">
      <c r="A243" s="383" t="s">
        <v>304</v>
      </c>
      <c r="B243" s="402">
        <v>23300</v>
      </c>
      <c r="C243" s="402">
        <v>23300</v>
      </c>
      <c r="D243" s="399">
        <v>23300</v>
      </c>
      <c r="E243" s="399">
        <v>23300</v>
      </c>
      <c r="F243" s="399">
        <v>23300</v>
      </c>
    </row>
    <row r="244" spans="1:6" ht="13.5" customHeight="1" thickBot="1" x14ac:dyDescent="0.3">
      <c r="A244" s="365" t="s">
        <v>320</v>
      </c>
      <c r="B244" s="417">
        <f>SUM(B240:B243)</f>
        <v>491187</v>
      </c>
      <c r="C244" s="417">
        <f>SUM(C240:C243)</f>
        <v>550878</v>
      </c>
      <c r="D244" s="418">
        <f>SUM(D240:D243)</f>
        <v>615236</v>
      </c>
      <c r="E244" s="418">
        <f>SUM(E240:E243)</f>
        <v>621356</v>
      </c>
      <c r="F244" s="418">
        <f>SUM(F240:F243)</f>
        <v>621356</v>
      </c>
    </row>
    <row r="245" spans="1:6" ht="15.75" customHeight="1" thickBot="1" x14ac:dyDescent="0.3">
      <c r="A245" s="386" t="s">
        <v>306</v>
      </c>
      <c r="B245" s="419">
        <v>21000</v>
      </c>
      <c r="C245" s="419">
        <v>39809</v>
      </c>
      <c r="D245" s="420">
        <v>31000</v>
      </c>
      <c r="E245" s="420">
        <v>31000</v>
      </c>
      <c r="F245" s="420">
        <v>31000</v>
      </c>
    </row>
    <row r="246" spans="1:6" ht="15.75" customHeight="1" thickBot="1" x14ac:dyDescent="0.3">
      <c r="A246" s="386" t="s">
        <v>307</v>
      </c>
      <c r="B246" s="419">
        <v>0</v>
      </c>
      <c r="C246" s="419">
        <v>0</v>
      </c>
      <c r="D246" s="420">
        <v>0</v>
      </c>
      <c r="E246" s="420">
        <v>0</v>
      </c>
      <c r="F246" s="420">
        <v>0</v>
      </c>
    </row>
    <row r="247" spans="1:6" ht="14.25" customHeight="1" thickBot="1" x14ac:dyDescent="0.3">
      <c r="A247" s="369" t="s">
        <v>308</v>
      </c>
      <c r="B247" s="401">
        <v>0</v>
      </c>
      <c r="C247" s="371">
        <v>0</v>
      </c>
      <c r="D247" s="372">
        <v>0</v>
      </c>
      <c r="E247" s="372">
        <v>0</v>
      </c>
      <c r="F247" s="391">
        <v>0</v>
      </c>
    </row>
    <row r="248" spans="1:6" ht="15.6" customHeight="1" thickBot="1" x14ac:dyDescent="0.3">
      <c r="A248" s="392" t="s">
        <v>164</v>
      </c>
      <c r="B248" s="357">
        <v>0</v>
      </c>
      <c r="C248" s="393">
        <v>8493</v>
      </c>
      <c r="D248" s="366">
        <v>0</v>
      </c>
      <c r="E248" s="366">
        <v>0</v>
      </c>
      <c r="F248" s="366">
        <v>0</v>
      </c>
    </row>
    <row r="249" spans="1:6" ht="15.6" customHeight="1" x14ac:dyDescent="0.25">
      <c r="A249" s="394"/>
      <c r="C249" s="394"/>
    </row>
    <row r="250" spans="1:6" ht="14.25" customHeight="1" x14ac:dyDescent="0.25"/>
    <row r="251" spans="1:6" ht="20.25" customHeight="1" x14ac:dyDescent="0.35">
      <c r="A251" s="328" t="s">
        <v>276</v>
      </c>
      <c r="B251" s="329"/>
      <c r="C251" s="329"/>
      <c r="D251" s="329"/>
      <c r="E251" s="329"/>
      <c r="F251" s="330" t="s">
        <v>343</v>
      </c>
    </row>
    <row r="252" spans="1:6" ht="18" customHeight="1" thickBot="1" x14ac:dyDescent="0.3">
      <c r="F252" s="395" t="s">
        <v>278</v>
      </c>
    </row>
    <row r="253" spans="1:6" ht="21" customHeight="1" thickBot="1" x14ac:dyDescent="0.3">
      <c r="B253" s="598" t="s">
        <v>344</v>
      </c>
      <c r="C253" s="599"/>
      <c r="D253" s="599"/>
      <c r="E253" s="599"/>
      <c r="F253" s="600"/>
    </row>
    <row r="254" spans="1:6" ht="21" customHeight="1" x14ac:dyDescent="0.25">
      <c r="A254" s="332" t="s">
        <v>280</v>
      </c>
      <c r="B254" s="333" t="s">
        <v>281</v>
      </c>
      <c r="C254" s="334" t="s">
        <v>282</v>
      </c>
      <c r="D254" s="335" t="s">
        <v>283</v>
      </c>
      <c r="E254" s="336" t="s">
        <v>284</v>
      </c>
      <c r="F254" s="335" t="s">
        <v>285</v>
      </c>
    </row>
    <row r="255" spans="1:6" ht="21" customHeight="1" thickBot="1" x14ac:dyDescent="0.3">
      <c r="A255" s="337"/>
      <c r="B255" s="338">
        <v>2025</v>
      </c>
      <c r="C255" s="339">
        <v>2025</v>
      </c>
      <c r="D255" s="340">
        <v>2026</v>
      </c>
      <c r="E255" s="341">
        <v>2027</v>
      </c>
      <c r="F255" s="342">
        <v>2028</v>
      </c>
    </row>
    <row r="256" spans="1:6" ht="18.75" customHeight="1" x14ac:dyDescent="0.25">
      <c r="A256" s="343" t="s">
        <v>286</v>
      </c>
      <c r="B256" s="407">
        <f>SUM(B257:B261)</f>
        <v>78615</v>
      </c>
      <c r="C256" s="344">
        <f>SUM(C257:C261)</f>
        <v>78615</v>
      </c>
      <c r="D256" s="345">
        <f>SUM(D257:D261)</f>
        <v>65265</v>
      </c>
      <c r="E256" s="346">
        <f t="shared" ref="E256:F256" si="9">SUM(E257:E261)</f>
        <v>65265</v>
      </c>
      <c r="F256" s="345">
        <f t="shared" si="9"/>
        <v>65265</v>
      </c>
    </row>
    <row r="257" spans="1:6" ht="15" customHeight="1" x14ac:dyDescent="0.25">
      <c r="A257" s="347" t="s">
        <v>287</v>
      </c>
      <c r="B257" s="408">
        <v>63150</v>
      </c>
      <c r="C257" s="348">
        <v>63150</v>
      </c>
      <c r="D257" s="349">
        <v>49800</v>
      </c>
      <c r="E257" s="350">
        <v>49800</v>
      </c>
      <c r="F257" s="349">
        <v>49800</v>
      </c>
    </row>
    <row r="258" spans="1:6" ht="12.75" customHeight="1" x14ac:dyDescent="0.25">
      <c r="A258" s="347" t="s">
        <v>288</v>
      </c>
      <c r="B258" s="408"/>
      <c r="C258" s="348"/>
      <c r="D258" s="349"/>
      <c r="E258" s="350"/>
      <c r="F258" s="349"/>
    </row>
    <row r="259" spans="1:6" ht="13.5" customHeight="1" x14ac:dyDescent="0.25">
      <c r="A259" s="347" t="s">
        <v>289</v>
      </c>
      <c r="B259" s="408">
        <v>15465</v>
      </c>
      <c r="C259" s="348">
        <v>15465</v>
      </c>
      <c r="D259" s="349">
        <v>15465</v>
      </c>
      <c r="E259" s="350">
        <v>15465</v>
      </c>
      <c r="F259" s="349">
        <v>15465</v>
      </c>
    </row>
    <row r="260" spans="1:6" ht="15" customHeight="1" x14ac:dyDescent="0.25">
      <c r="A260" s="351" t="s">
        <v>290</v>
      </c>
      <c r="B260" s="408"/>
      <c r="C260" s="348"/>
      <c r="D260" s="349"/>
      <c r="E260" s="350"/>
      <c r="F260" s="349"/>
    </row>
    <row r="261" spans="1:6" ht="13.5" customHeight="1" thickBot="1" x14ac:dyDescent="0.3">
      <c r="A261" s="352" t="s">
        <v>291</v>
      </c>
      <c r="B261" s="409">
        <v>0</v>
      </c>
      <c r="C261" s="353">
        <v>0</v>
      </c>
      <c r="D261" s="354">
        <v>0</v>
      </c>
      <c r="E261" s="355">
        <v>0</v>
      </c>
      <c r="F261" s="354">
        <v>0</v>
      </c>
    </row>
    <row r="262" spans="1:6" ht="16.5" customHeight="1" thickBot="1" x14ac:dyDescent="0.3">
      <c r="A262" s="356" t="s">
        <v>292</v>
      </c>
      <c r="B262" s="357">
        <f t="shared" ref="B262:F262" si="10">B265+B270+B275+B278+B266+B276+B267+B277</f>
        <v>1610792</v>
      </c>
      <c r="C262" s="357">
        <f t="shared" si="10"/>
        <v>2005085</v>
      </c>
      <c r="D262" s="358">
        <f t="shared" si="10"/>
        <v>2085170</v>
      </c>
      <c r="E262" s="358">
        <f t="shared" si="10"/>
        <v>2085170</v>
      </c>
      <c r="F262" s="358">
        <f t="shared" si="10"/>
        <v>2085170</v>
      </c>
    </row>
    <row r="263" spans="1:6" ht="15" customHeight="1" x14ac:dyDescent="0.25">
      <c r="A263" s="359" t="s">
        <v>345</v>
      </c>
      <c r="B263" s="401">
        <v>1241465</v>
      </c>
      <c r="C263" s="401">
        <v>1253365</v>
      </c>
      <c r="D263" s="361">
        <v>1211379</v>
      </c>
      <c r="E263" s="361">
        <v>1211379</v>
      </c>
      <c r="F263" s="361">
        <v>1211379</v>
      </c>
    </row>
    <row r="264" spans="1:6" ht="14.25" customHeight="1" thickBot="1" x14ac:dyDescent="0.3">
      <c r="A264" s="362" t="s">
        <v>346</v>
      </c>
      <c r="B264" s="402">
        <v>153642</v>
      </c>
      <c r="C264" s="402">
        <v>163555</v>
      </c>
      <c r="D264" s="399">
        <v>163555</v>
      </c>
      <c r="E264" s="399">
        <v>163555</v>
      </c>
      <c r="F264" s="399">
        <v>163555</v>
      </c>
    </row>
    <row r="265" spans="1:6" ht="18" customHeight="1" thickBot="1" x14ac:dyDescent="0.3">
      <c r="A265" s="365" t="s">
        <v>295</v>
      </c>
      <c r="B265" s="357">
        <f>SUM(B263:B264)</f>
        <v>1395107</v>
      </c>
      <c r="C265" s="393">
        <f>SUM(C263:C264)</f>
        <v>1416920</v>
      </c>
      <c r="D265" s="366">
        <f>SUM(D263:D264)</f>
        <v>1374934</v>
      </c>
      <c r="E265" s="358">
        <f>SUM(E263:E264)</f>
        <v>1374934</v>
      </c>
      <c r="F265" s="366">
        <f>SUM(F263:F264)</f>
        <v>1374934</v>
      </c>
    </row>
    <row r="266" spans="1:6" ht="17.25" customHeight="1" thickBot="1" x14ac:dyDescent="0.3">
      <c r="A266" s="356" t="s">
        <v>329</v>
      </c>
      <c r="B266" s="412">
        <v>0</v>
      </c>
      <c r="C266" s="413">
        <v>363017</v>
      </c>
      <c r="D266" s="414">
        <v>366929</v>
      </c>
      <c r="E266" s="414">
        <v>366929</v>
      </c>
      <c r="F266" s="414">
        <v>366929</v>
      </c>
    </row>
    <row r="267" spans="1:6" ht="16.5" customHeight="1" thickBot="1" x14ac:dyDescent="0.3">
      <c r="A267" s="369" t="s">
        <v>297</v>
      </c>
      <c r="B267" s="388">
        <v>0</v>
      </c>
      <c r="C267" s="389">
        <v>0</v>
      </c>
      <c r="D267" s="390">
        <v>0</v>
      </c>
      <c r="E267" s="429">
        <v>0</v>
      </c>
      <c r="F267" s="390">
        <v>0</v>
      </c>
    </row>
    <row r="268" spans="1:6" ht="15.75" customHeight="1" x14ac:dyDescent="0.25">
      <c r="A268" s="370" t="s">
        <v>298</v>
      </c>
      <c r="B268" s="401">
        <v>0</v>
      </c>
      <c r="C268" s="371">
        <v>0</v>
      </c>
      <c r="D268" s="372">
        <v>0</v>
      </c>
      <c r="E268" s="361">
        <v>0</v>
      </c>
      <c r="F268" s="372">
        <v>0</v>
      </c>
    </row>
    <row r="269" spans="1:6" ht="14.25" customHeight="1" thickBot="1" x14ac:dyDescent="0.3">
      <c r="A269" s="374" t="s">
        <v>299</v>
      </c>
      <c r="B269" s="410">
        <v>0</v>
      </c>
      <c r="C269" s="425">
        <v>0</v>
      </c>
      <c r="D269" s="415">
        <v>0</v>
      </c>
      <c r="E269" s="399">
        <v>0</v>
      </c>
      <c r="F269" s="376">
        <v>0</v>
      </c>
    </row>
    <row r="270" spans="1:6" ht="17.25" customHeight="1" thickBot="1" x14ac:dyDescent="0.3">
      <c r="A270" s="365" t="s">
        <v>300</v>
      </c>
      <c r="B270" s="357">
        <f>B268+B269</f>
        <v>0</v>
      </c>
      <c r="C270" s="357">
        <f>C268+C269</f>
        <v>0</v>
      </c>
      <c r="D270" s="358">
        <f>D268+D269</f>
        <v>0</v>
      </c>
      <c r="E270" s="358">
        <f>E268+E269</f>
        <v>0</v>
      </c>
      <c r="F270" s="366">
        <f>F268+F269</f>
        <v>0</v>
      </c>
    </row>
    <row r="271" spans="1:6" ht="15.6" customHeight="1" x14ac:dyDescent="0.25">
      <c r="A271" s="370" t="s">
        <v>301</v>
      </c>
      <c r="B271" s="401"/>
      <c r="C271" s="401"/>
      <c r="D271" s="372"/>
      <c r="E271" s="441"/>
      <c r="F271" s="441"/>
    </row>
    <row r="272" spans="1:6" ht="16.149999999999999" customHeight="1" x14ac:dyDescent="0.25">
      <c r="A272" s="347" t="s">
        <v>302</v>
      </c>
      <c r="B272" s="348"/>
      <c r="C272" s="348"/>
      <c r="D272" s="349"/>
      <c r="E272" s="442"/>
      <c r="F272" s="442"/>
    </row>
    <row r="273" spans="1:6" ht="17.25" customHeight="1" x14ac:dyDescent="0.25">
      <c r="A273" s="347" t="s">
        <v>303</v>
      </c>
      <c r="B273" s="348">
        <v>205110</v>
      </c>
      <c r="C273" s="348">
        <v>214573</v>
      </c>
      <c r="D273" s="382">
        <v>332732</v>
      </c>
      <c r="E273" s="382">
        <v>332732</v>
      </c>
      <c r="F273" s="382">
        <v>332732</v>
      </c>
    </row>
    <row r="274" spans="1:6" ht="18" customHeight="1" thickBot="1" x14ac:dyDescent="0.3">
      <c r="A274" s="383" t="s">
        <v>304</v>
      </c>
      <c r="B274" s="402">
        <v>10575</v>
      </c>
      <c r="C274" s="402">
        <v>10575</v>
      </c>
      <c r="D274" s="399">
        <v>10575</v>
      </c>
      <c r="E274" s="399">
        <v>10575</v>
      </c>
      <c r="F274" s="399">
        <v>10575</v>
      </c>
    </row>
    <row r="275" spans="1:6" ht="14.25" customHeight="1" thickBot="1" x14ac:dyDescent="0.3">
      <c r="A275" s="365" t="s">
        <v>320</v>
      </c>
      <c r="B275" s="417">
        <f>B271+B272+B273+B274</f>
        <v>215685</v>
      </c>
      <c r="C275" s="417">
        <f>C271+C272+C273+C274</f>
        <v>225148</v>
      </c>
      <c r="D275" s="427">
        <f>D271+D272+D273+D274</f>
        <v>343307</v>
      </c>
      <c r="E275" s="418">
        <f>E271+E272+E273+E274</f>
        <v>343307</v>
      </c>
      <c r="F275" s="427">
        <f>F271+F272+F273+F274</f>
        <v>343307</v>
      </c>
    </row>
    <row r="276" spans="1:6" ht="13.5" customHeight="1" thickBot="1" x14ac:dyDescent="0.3">
      <c r="A276" s="386" t="s">
        <v>306</v>
      </c>
      <c r="B276" s="443">
        <v>0</v>
      </c>
      <c r="C276" s="443">
        <v>0</v>
      </c>
      <c r="D276" s="444">
        <v>0</v>
      </c>
      <c r="E276" s="444">
        <v>0</v>
      </c>
      <c r="F276" s="444">
        <v>0</v>
      </c>
    </row>
    <row r="277" spans="1:6" ht="13.5" customHeight="1" thickBot="1" x14ac:dyDescent="0.3">
      <c r="A277" s="386" t="s">
        <v>307</v>
      </c>
      <c r="B277" s="443">
        <v>0</v>
      </c>
      <c r="C277" s="443">
        <v>0</v>
      </c>
      <c r="D277" s="444">
        <v>0</v>
      </c>
      <c r="E277" s="444">
        <v>0</v>
      </c>
      <c r="F277" s="444">
        <v>0</v>
      </c>
    </row>
    <row r="278" spans="1:6" ht="15.75" customHeight="1" thickBot="1" x14ac:dyDescent="0.3">
      <c r="A278" s="369" t="s">
        <v>308</v>
      </c>
      <c r="B278" s="401">
        <v>0</v>
      </c>
      <c r="C278" s="371">
        <v>0</v>
      </c>
      <c r="D278" s="372">
        <v>0</v>
      </c>
      <c r="E278" s="361">
        <v>0</v>
      </c>
      <c r="F278" s="390">
        <v>0</v>
      </c>
    </row>
    <row r="279" spans="1:6" ht="15.75" customHeight="1" thickBot="1" x14ac:dyDescent="0.3">
      <c r="A279" s="392" t="s">
        <v>164</v>
      </c>
      <c r="B279" s="357">
        <v>0</v>
      </c>
      <c r="C279" s="393">
        <v>0</v>
      </c>
      <c r="D279" s="366">
        <v>0</v>
      </c>
      <c r="E279" s="366">
        <v>0</v>
      </c>
      <c r="F279" s="366">
        <v>0</v>
      </c>
    </row>
    <row r="280" spans="1:6" ht="12.75" customHeight="1" x14ac:dyDescent="0.25">
      <c r="C280" s="394"/>
    </row>
    <row r="281" spans="1:6" ht="17.25" customHeight="1" x14ac:dyDescent="0.25"/>
    <row r="282" spans="1:6" ht="19.5" customHeight="1" x14ac:dyDescent="0.35">
      <c r="A282" s="328" t="s">
        <v>276</v>
      </c>
      <c r="B282" s="329"/>
      <c r="C282" s="329"/>
      <c r="D282" s="329"/>
      <c r="E282" s="329"/>
      <c r="F282" s="330" t="s">
        <v>347</v>
      </c>
    </row>
    <row r="283" spans="1:6" ht="17.25" customHeight="1" thickBot="1" x14ac:dyDescent="0.3">
      <c r="F283" s="395" t="s">
        <v>278</v>
      </c>
    </row>
    <row r="284" spans="1:6" ht="21" customHeight="1" thickBot="1" x14ac:dyDescent="0.3">
      <c r="B284" s="598" t="s">
        <v>348</v>
      </c>
      <c r="C284" s="599"/>
      <c r="D284" s="599"/>
      <c r="E284" s="599"/>
      <c r="F284" s="600"/>
    </row>
    <row r="285" spans="1:6" ht="21" customHeight="1" x14ac:dyDescent="0.25">
      <c r="A285" s="332" t="s">
        <v>280</v>
      </c>
      <c r="B285" s="333" t="s">
        <v>281</v>
      </c>
      <c r="C285" s="334" t="s">
        <v>282</v>
      </c>
      <c r="D285" s="335" t="s">
        <v>283</v>
      </c>
      <c r="E285" s="336" t="s">
        <v>284</v>
      </c>
      <c r="F285" s="335" t="s">
        <v>285</v>
      </c>
    </row>
    <row r="286" spans="1:6" ht="19.5" customHeight="1" thickBot="1" x14ac:dyDescent="0.3">
      <c r="A286" s="337"/>
      <c r="B286" s="338">
        <v>2025</v>
      </c>
      <c r="C286" s="339">
        <v>2025</v>
      </c>
      <c r="D286" s="340">
        <v>2026</v>
      </c>
      <c r="E286" s="341">
        <v>2027</v>
      </c>
      <c r="F286" s="342">
        <v>2028</v>
      </c>
    </row>
    <row r="287" spans="1:6" ht="17.45" customHeight="1" x14ac:dyDescent="0.25">
      <c r="A287" s="343" t="s">
        <v>286</v>
      </c>
      <c r="B287" s="407">
        <f>SUM(B288:B292)</f>
        <v>211365</v>
      </c>
      <c r="C287" s="344">
        <f>SUM(C288:C292)</f>
        <v>211365</v>
      </c>
      <c r="D287" s="345">
        <f>SUM(D288:D292)</f>
        <v>207212</v>
      </c>
      <c r="E287" s="346">
        <f>SUM(E288:E292)</f>
        <v>207212</v>
      </c>
      <c r="F287" s="345">
        <f>SUM(F288:F292)</f>
        <v>207212</v>
      </c>
    </row>
    <row r="288" spans="1:6" ht="15.75" customHeight="1" x14ac:dyDescent="0.25">
      <c r="A288" s="347" t="s">
        <v>287</v>
      </c>
      <c r="B288" s="408">
        <v>95450</v>
      </c>
      <c r="C288" s="348">
        <v>95450</v>
      </c>
      <c r="D288" s="349">
        <v>95500</v>
      </c>
      <c r="E288" s="350">
        <v>95500</v>
      </c>
      <c r="F288" s="349">
        <v>95500</v>
      </c>
    </row>
    <row r="289" spans="1:6" ht="14.45" customHeight="1" x14ac:dyDescent="0.25">
      <c r="A289" s="347" t="s">
        <v>288</v>
      </c>
      <c r="B289" s="408">
        <v>74600</v>
      </c>
      <c r="C289" s="348">
        <v>74600</v>
      </c>
      <c r="D289" s="349">
        <v>69000</v>
      </c>
      <c r="E289" s="350">
        <v>69000</v>
      </c>
      <c r="F289" s="349">
        <v>69000</v>
      </c>
    </row>
    <row r="290" spans="1:6" ht="14.45" customHeight="1" x14ac:dyDescent="0.25">
      <c r="A290" s="347" t="s">
        <v>289</v>
      </c>
      <c r="B290" s="408">
        <v>10260</v>
      </c>
      <c r="C290" s="348">
        <v>10260</v>
      </c>
      <c r="D290" s="349">
        <v>11712</v>
      </c>
      <c r="E290" s="350">
        <v>11712</v>
      </c>
      <c r="F290" s="349">
        <v>11712</v>
      </c>
    </row>
    <row r="291" spans="1:6" ht="15" customHeight="1" x14ac:dyDescent="0.25">
      <c r="A291" s="351" t="s">
        <v>290</v>
      </c>
      <c r="B291" s="408">
        <v>31055</v>
      </c>
      <c r="C291" s="348">
        <v>31055</v>
      </c>
      <c r="D291" s="349">
        <v>31000</v>
      </c>
      <c r="E291" s="350">
        <v>31000</v>
      </c>
      <c r="F291" s="349">
        <v>31000</v>
      </c>
    </row>
    <row r="292" spans="1:6" ht="13.15" customHeight="1" thickBot="1" x14ac:dyDescent="0.3">
      <c r="A292" s="352" t="s">
        <v>291</v>
      </c>
      <c r="B292" s="409">
        <v>0</v>
      </c>
      <c r="C292" s="353">
        <v>0</v>
      </c>
      <c r="D292" s="354">
        <v>0</v>
      </c>
      <c r="E292" s="355">
        <v>0</v>
      </c>
      <c r="F292" s="354">
        <v>0</v>
      </c>
    </row>
    <row r="293" spans="1:6" ht="16.899999999999999" customHeight="1" thickBot="1" x14ac:dyDescent="0.3">
      <c r="A293" s="356" t="s">
        <v>292</v>
      </c>
      <c r="B293" s="357">
        <f t="shared" ref="B293:F293" si="11">B296+B301+B306+B309+B297+B307+B298+B308</f>
        <v>2301161</v>
      </c>
      <c r="C293" s="357">
        <f t="shared" si="11"/>
        <v>2778275</v>
      </c>
      <c r="D293" s="358">
        <f t="shared" si="11"/>
        <v>2736525</v>
      </c>
      <c r="E293" s="358">
        <f t="shared" si="11"/>
        <v>2743882</v>
      </c>
      <c r="F293" s="358">
        <f t="shared" si="11"/>
        <v>2743882</v>
      </c>
    </row>
    <row r="294" spans="1:6" ht="18" customHeight="1" x14ac:dyDescent="0.25">
      <c r="A294" s="359" t="s">
        <v>349</v>
      </c>
      <c r="B294" s="401">
        <v>1500331</v>
      </c>
      <c r="C294" s="401">
        <v>1578124</v>
      </c>
      <c r="D294" s="361">
        <v>1546164</v>
      </c>
      <c r="E294" s="361">
        <v>1546164</v>
      </c>
      <c r="F294" s="361">
        <v>1546164</v>
      </c>
    </row>
    <row r="295" spans="1:6" ht="18" customHeight="1" thickBot="1" x14ac:dyDescent="0.3">
      <c r="A295" s="362" t="s">
        <v>350</v>
      </c>
      <c r="B295" s="402">
        <v>204894</v>
      </c>
      <c r="C295" s="402">
        <v>212273</v>
      </c>
      <c r="D295" s="399">
        <v>212273</v>
      </c>
      <c r="E295" s="399">
        <v>212273</v>
      </c>
      <c r="F295" s="399">
        <v>212273</v>
      </c>
    </row>
    <row r="296" spans="1:6" ht="18" customHeight="1" thickBot="1" x14ac:dyDescent="0.3">
      <c r="A296" s="365" t="s">
        <v>295</v>
      </c>
      <c r="B296" s="357">
        <f>SUM(B294:B295)</f>
        <v>1705225</v>
      </c>
      <c r="C296" s="393">
        <f>SUM(C294:C295)</f>
        <v>1790397</v>
      </c>
      <c r="D296" s="366">
        <f>SUM(D294:D295)</f>
        <v>1758437</v>
      </c>
      <c r="E296" s="366">
        <f>SUM(E294:E295)</f>
        <v>1758437</v>
      </c>
      <c r="F296" s="366">
        <f>SUM(F294:F295)</f>
        <v>1758437</v>
      </c>
    </row>
    <row r="297" spans="1:6" ht="14.25" customHeight="1" thickBot="1" x14ac:dyDescent="0.3">
      <c r="A297" s="356" t="s">
        <v>329</v>
      </c>
      <c r="B297" s="412">
        <v>0</v>
      </c>
      <c r="C297" s="413">
        <v>321346</v>
      </c>
      <c r="D297" s="414">
        <v>327214</v>
      </c>
      <c r="E297" s="414">
        <v>327214</v>
      </c>
      <c r="F297" s="414">
        <v>327214</v>
      </c>
    </row>
    <row r="298" spans="1:6" ht="13.5" customHeight="1" thickBot="1" x14ac:dyDescent="0.3">
      <c r="A298" s="369" t="s">
        <v>297</v>
      </c>
      <c r="B298" s="388">
        <v>0</v>
      </c>
      <c r="C298" s="389">
        <v>0</v>
      </c>
      <c r="D298" s="390">
        <v>0</v>
      </c>
      <c r="E298" s="390">
        <v>0</v>
      </c>
      <c r="F298" s="390">
        <v>0</v>
      </c>
    </row>
    <row r="299" spans="1:6" ht="12" customHeight="1" x14ac:dyDescent="0.25">
      <c r="A299" s="370" t="s">
        <v>298</v>
      </c>
      <c r="B299" s="401">
        <v>0</v>
      </c>
      <c r="C299" s="371">
        <v>0</v>
      </c>
      <c r="D299" s="372">
        <v>0</v>
      </c>
      <c r="E299" s="361">
        <v>0</v>
      </c>
      <c r="F299" s="372">
        <v>0</v>
      </c>
    </row>
    <row r="300" spans="1:6" ht="15.75" customHeight="1" thickBot="1" x14ac:dyDescent="0.3">
      <c r="A300" s="374" t="s">
        <v>299</v>
      </c>
      <c r="B300" s="402">
        <v>0</v>
      </c>
      <c r="C300" s="375">
        <v>14000</v>
      </c>
      <c r="D300" s="376">
        <v>0</v>
      </c>
      <c r="E300" s="399">
        <v>0</v>
      </c>
      <c r="F300" s="376">
        <v>0</v>
      </c>
    </row>
    <row r="301" spans="1:6" ht="13.5" customHeight="1" thickBot="1" x14ac:dyDescent="0.3">
      <c r="A301" s="365" t="s">
        <v>300</v>
      </c>
      <c r="B301" s="357">
        <f>B299+B300</f>
        <v>0</v>
      </c>
      <c r="C301" s="357">
        <f>C299+C300</f>
        <v>14000</v>
      </c>
      <c r="D301" s="358">
        <f>D299+D300</f>
        <v>0</v>
      </c>
      <c r="E301" s="358">
        <f>E299+E300</f>
        <v>0</v>
      </c>
      <c r="F301" s="358">
        <f>F299+F300</f>
        <v>0</v>
      </c>
    </row>
    <row r="302" spans="1:6" ht="14.25" customHeight="1" x14ac:dyDescent="0.25">
      <c r="A302" s="370" t="s">
        <v>301</v>
      </c>
      <c r="B302" s="401">
        <v>172999</v>
      </c>
      <c r="C302" s="401">
        <v>183875</v>
      </c>
      <c r="D302" s="372">
        <v>189841</v>
      </c>
      <c r="E302" s="372">
        <v>197198</v>
      </c>
      <c r="F302" s="372">
        <v>197198</v>
      </c>
    </row>
    <row r="303" spans="1:6" ht="14.25" customHeight="1" x14ac:dyDescent="0.25">
      <c r="A303" s="347" t="s">
        <v>302</v>
      </c>
      <c r="B303" s="348">
        <v>48529</v>
      </c>
      <c r="C303" s="348">
        <v>48529</v>
      </c>
      <c r="D303" s="349">
        <v>48529</v>
      </c>
      <c r="E303" s="349">
        <v>48529</v>
      </c>
      <c r="F303" s="349">
        <v>48529</v>
      </c>
    </row>
    <row r="304" spans="1:6" ht="14.25" customHeight="1" x14ac:dyDescent="0.25">
      <c r="A304" s="347" t="s">
        <v>303</v>
      </c>
      <c r="B304" s="348">
        <v>329666</v>
      </c>
      <c r="C304" s="348">
        <v>354741</v>
      </c>
      <c r="D304" s="382">
        <v>367817</v>
      </c>
      <c r="E304" s="382">
        <v>367817</v>
      </c>
      <c r="F304" s="382">
        <v>367817</v>
      </c>
    </row>
    <row r="305" spans="1:6" ht="14.25" customHeight="1" thickBot="1" x14ac:dyDescent="0.3">
      <c r="A305" s="383" t="s">
        <v>304</v>
      </c>
      <c r="B305" s="402">
        <v>13687</v>
      </c>
      <c r="C305" s="402">
        <v>13687</v>
      </c>
      <c r="D305" s="399">
        <v>13687</v>
      </c>
      <c r="E305" s="399">
        <v>13687</v>
      </c>
      <c r="F305" s="399">
        <v>13687</v>
      </c>
    </row>
    <row r="306" spans="1:6" ht="14.25" customHeight="1" thickBot="1" x14ac:dyDescent="0.3">
      <c r="A306" s="365" t="s">
        <v>320</v>
      </c>
      <c r="B306" s="417">
        <f>B302+B303+B304+B305</f>
        <v>564881</v>
      </c>
      <c r="C306" s="417">
        <f>C302+C303+C304+C305</f>
        <v>600832</v>
      </c>
      <c r="D306" s="418">
        <f>D302+D303+D304+D305</f>
        <v>619874</v>
      </c>
      <c r="E306" s="418">
        <f>E302+E303+E304+E305</f>
        <v>627231</v>
      </c>
      <c r="F306" s="418">
        <f>F302+F303+F304+F305</f>
        <v>627231</v>
      </c>
    </row>
    <row r="307" spans="1:6" ht="15.75" customHeight="1" thickBot="1" x14ac:dyDescent="0.3">
      <c r="A307" s="386" t="s">
        <v>306</v>
      </c>
      <c r="B307" s="419">
        <v>31055</v>
      </c>
      <c r="C307" s="419">
        <v>51700</v>
      </c>
      <c r="D307" s="424">
        <v>31000</v>
      </c>
      <c r="E307" s="350">
        <v>31000</v>
      </c>
      <c r="F307" s="424">
        <v>31000</v>
      </c>
    </row>
    <row r="308" spans="1:6" ht="15.75" customHeight="1" thickBot="1" x14ac:dyDescent="0.3">
      <c r="A308" s="386" t="s">
        <v>307</v>
      </c>
      <c r="B308" s="419">
        <v>0</v>
      </c>
      <c r="C308" s="419">
        <v>0</v>
      </c>
      <c r="D308" s="444">
        <v>0</v>
      </c>
      <c r="E308" s="444">
        <v>0</v>
      </c>
      <c r="F308" s="444">
        <v>0</v>
      </c>
    </row>
    <row r="309" spans="1:6" ht="14.25" customHeight="1" thickBot="1" x14ac:dyDescent="0.3">
      <c r="A309" s="369" t="s">
        <v>308</v>
      </c>
      <c r="B309" s="401">
        <v>0</v>
      </c>
      <c r="C309" s="371">
        <v>0</v>
      </c>
      <c r="D309" s="372">
        <v>0</v>
      </c>
      <c r="E309" s="445">
        <v>0</v>
      </c>
      <c r="F309" s="391">
        <v>0</v>
      </c>
    </row>
    <row r="310" spans="1:6" ht="15" customHeight="1" thickBot="1" x14ac:dyDescent="0.3">
      <c r="A310" s="392" t="s">
        <v>164</v>
      </c>
      <c r="B310" s="357">
        <v>0</v>
      </c>
      <c r="C310" s="393">
        <v>0</v>
      </c>
      <c r="D310" s="366">
        <v>0</v>
      </c>
      <c r="E310" s="446">
        <v>0</v>
      </c>
      <c r="F310" s="378">
        <v>0</v>
      </c>
    </row>
    <row r="311" spans="1:6" ht="18.600000000000001" customHeight="1" x14ac:dyDescent="0.25">
      <c r="C311" s="394"/>
    </row>
    <row r="312" spans="1:6" ht="15.6" customHeight="1" x14ac:dyDescent="0.25"/>
    <row r="313" spans="1:6" ht="21" customHeight="1" x14ac:dyDescent="0.35">
      <c r="A313" s="328" t="s">
        <v>276</v>
      </c>
      <c r="B313" s="329"/>
      <c r="C313" s="329"/>
      <c r="D313" s="329"/>
      <c r="E313" s="329"/>
      <c r="F313" s="330" t="s">
        <v>351</v>
      </c>
    </row>
    <row r="314" spans="1:6" ht="16.5" customHeight="1" thickBot="1" x14ac:dyDescent="0.3">
      <c r="F314" s="395" t="s">
        <v>278</v>
      </c>
    </row>
    <row r="315" spans="1:6" ht="21" customHeight="1" thickBot="1" x14ac:dyDescent="0.3">
      <c r="B315" s="598" t="s">
        <v>352</v>
      </c>
      <c r="C315" s="599"/>
      <c r="D315" s="599"/>
      <c r="E315" s="599"/>
      <c r="F315" s="600"/>
    </row>
    <row r="316" spans="1:6" ht="21" customHeight="1" x14ac:dyDescent="0.25">
      <c r="A316" s="332" t="s">
        <v>280</v>
      </c>
      <c r="B316" s="333" t="s">
        <v>281</v>
      </c>
      <c r="C316" s="334" t="s">
        <v>282</v>
      </c>
      <c r="D316" s="335" t="s">
        <v>283</v>
      </c>
      <c r="E316" s="336" t="s">
        <v>284</v>
      </c>
      <c r="F316" s="335" t="s">
        <v>285</v>
      </c>
    </row>
    <row r="317" spans="1:6" ht="17.25" customHeight="1" thickBot="1" x14ac:dyDescent="0.3">
      <c r="A317" s="337"/>
      <c r="B317" s="338">
        <v>2025</v>
      </c>
      <c r="C317" s="339">
        <v>2025</v>
      </c>
      <c r="D317" s="340">
        <v>2026</v>
      </c>
      <c r="E317" s="341">
        <v>2027</v>
      </c>
      <c r="F317" s="342">
        <v>2028</v>
      </c>
    </row>
    <row r="318" spans="1:6" ht="17.25" customHeight="1" x14ac:dyDescent="0.25">
      <c r="A318" s="343" t="s">
        <v>286</v>
      </c>
      <c r="B318" s="344">
        <f>SUM(B319:B323)</f>
        <v>277360</v>
      </c>
      <c r="C318" s="344">
        <f>SUM(C319:C323)</f>
        <v>277360</v>
      </c>
      <c r="D318" s="345">
        <f>SUM(D319:D323)</f>
        <v>290370</v>
      </c>
      <c r="E318" s="345">
        <f t="shared" ref="E318:F318" si="12">SUM(E319:E323)</f>
        <v>290370</v>
      </c>
      <c r="F318" s="345">
        <f t="shared" si="12"/>
        <v>290370</v>
      </c>
    </row>
    <row r="319" spans="1:6" ht="16.5" customHeight="1" x14ac:dyDescent="0.25">
      <c r="A319" s="347" t="s">
        <v>287</v>
      </c>
      <c r="B319" s="348">
        <v>148400</v>
      </c>
      <c r="C319" s="348">
        <v>148400</v>
      </c>
      <c r="D319" s="382">
        <v>144350</v>
      </c>
      <c r="E319" s="382">
        <v>144350</v>
      </c>
      <c r="F319" s="382">
        <v>144350</v>
      </c>
    </row>
    <row r="320" spans="1:6" ht="15.75" customHeight="1" x14ac:dyDescent="0.25">
      <c r="A320" s="347" t="s">
        <v>288</v>
      </c>
      <c r="B320" s="348">
        <v>72740</v>
      </c>
      <c r="C320" s="348">
        <v>72740</v>
      </c>
      <c r="D320" s="382">
        <v>75600</v>
      </c>
      <c r="E320" s="382">
        <v>75600</v>
      </c>
      <c r="F320" s="382">
        <v>75600</v>
      </c>
    </row>
    <row r="321" spans="1:6" ht="15" customHeight="1" x14ac:dyDescent="0.25">
      <c r="A321" s="347" t="s">
        <v>289</v>
      </c>
      <c r="B321" s="348">
        <v>9960</v>
      </c>
      <c r="C321" s="348">
        <v>9960</v>
      </c>
      <c r="D321" s="382">
        <v>12756</v>
      </c>
      <c r="E321" s="382">
        <v>12756</v>
      </c>
      <c r="F321" s="382">
        <v>12756</v>
      </c>
    </row>
    <row r="322" spans="1:6" ht="15.75" customHeight="1" x14ac:dyDescent="0.25">
      <c r="A322" s="397" t="s">
        <v>290</v>
      </c>
      <c r="B322" s="348">
        <v>46260</v>
      </c>
      <c r="C322" s="348">
        <v>46260</v>
      </c>
      <c r="D322" s="382">
        <v>57664</v>
      </c>
      <c r="E322" s="382">
        <v>57664</v>
      </c>
      <c r="F322" s="382">
        <v>57664</v>
      </c>
    </row>
    <row r="323" spans="1:6" ht="14.25" customHeight="1" thickBot="1" x14ac:dyDescent="0.3">
      <c r="A323" s="398" t="s">
        <v>291</v>
      </c>
      <c r="B323" s="353">
        <v>0</v>
      </c>
      <c r="C323" s="353">
        <v>0</v>
      </c>
      <c r="D323" s="447">
        <v>0</v>
      </c>
      <c r="E323" s="447">
        <v>0</v>
      </c>
      <c r="F323" s="447">
        <v>0</v>
      </c>
    </row>
    <row r="324" spans="1:6" ht="16.5" customHeight="1" thickBot="1" x14ac:dyDescent="0.3">
      <c r="A324" s="356" t="s">
        <v>292</v>
      </c>
      <c r="B324" s="357">
        <f t="shared" ref="B324:F324" si="13">B327+B332+B337+B340+B328+B338+B329+B339</f>
        <v>2892810</v>
      </c>
      <c r="C324" s="357">
        <f t="shared" si="13"/>
        <v>3418991</v>
      </c>
      <c r="D324" s="358">
        <f t="shared" si="13"/>
        <v>3487875</v>
      </c>
      <c r="E324" s="358">
        <f t="shared" si="13"/>
        <v>3497228</v>
      </c>
      <c r="F324" s="358">
        <f t="shared" si="13"/>
        <v>3497228</v>
      </c>
    </row>
    <row r="325" spans="1:6" ht="17.25" customHeight="1" x14ac:dyDescent="0.25">
      <c r="A325" s="359" t="s">
        <v>353</v>
      </c>
      <c r="B325" s="401">
        <v>1941555</v>
      </c>
      <c r="C325" s="401">
        <f>1978621+431</f>
        <v>1979052</v>
      </c>
      <c r="D325" s="361">
        <v>1930314</v>
      </c>
      <c r="E325" s="361">
        <v>1930314</v>
      </c>
      <c r="F325" s="361">
        <v>1930314</v>
      </c>
    </row>
    <row r="326" spans="1:6" ht="17.25" customHeight="1" thickBot="1" x14ac:dyDescent="0.3">
      <c r="A326" s="362" t="s">
        <v>354</v>
      </c>
      <c r="B326" s="402">
        <v>264078</v>
      </c>
      <c r="C326" s="402">
        <v>289259</v>
      </c>
      <c r="D326" s="399">
        <v>289259</v>
      </c>
      <c r="E326" s="399">
        <v>289259</v>
      </c>
      <c r="F326" s="399">
        <v>289259</v>
      </c>
    </row>
    <row r="327" spans="1:6" ht="17.25" customHeight="1" thickBot="1" x14ac:dyDescent="0.3">
      <c r="A327" s="365" t="s">
        <v>295</v>
      </c>
      <c r="B327" s="357">
        <f>SUM(B325:B326)</f>
        <v>2205633</v>
      </c>
      <c r="C327" s="357">
        <f>SUM(C325:C326)</f>
        <v>2268311</v>
      </c>
      <c r="D327" s="358">
        <f>SUM(D325:D326)</f>
        <v>2219573</v>
      </c>
      <c r="E327" s="358">
        <f>SUM(E325:E326)</f>
        <v>2219573</v>
      </c>
      <c r="F327" s="358">
        <f>SUM(F325:F326)</f>
        <v>2219573</v>
      </c>
    </row>
    <row r="328" spans="1:6" ht="13.9" customHeight="1" thickBot="1" x14ac:dyDescent="0.3">
      <c r="A328" s="356" t="s">
        <v>329</v>
      </c>
      <c r="B328" s="412">
        <v>0</v>
      </c>
      <c r="C328" s="413">
        <v>387091</v>
      </c>
      <c r="D328" s="414">
        <v>392633</v>
      </c>
      <c r="E328" s="414">
        <v>392633</v>
      </c>
      <c r="F328" s="414">
        <v>392633</v>
      </c>
    </row>
    <row r="329" spans="1:6" ht="13.5" customHeight="1" thickBot="1" x14ac:dyDescent="0.3">
      <c r="A329" s="369" t="s">
        <v>297</v>
      </c>
      <c r="B329" s="388">
        <v>0</v>
      </c>
      <c r="C329" s="389">
        <v>0</v>
      </c>
      <c r="D329" s="390">
        <v>0</v>
      </c>
      <c r="E329" s="390">
        <v>0</v>
      </c>
      <c r="F329" s="390">
        <v>0</v>
      </c>
    </row>
    <row r="330" spans="1:6" ht="14.25" customHeight="1" x14ac:dyDescent="0.25">
      <c r="A330" s="370" t="s">
        <v>298</v>
      </c>
      <c r="B330" s="401">
        <v>0</v>
      </c>
      <c r="C330" s="371"/>
      <c r="D330" s="372">
        <v>0</v>
      </c>
      <c r="E330" s="361">
        <v>0</v>
      </c>
      <c r="F330" s="372">
        <v>0</v>
      </c>
    </row>
    <row r="331" spans="1:6" ht="14.25" customHeight="1" thickBot="1" x14ac:dyDescent="0.3">
      <c r="A331" s="374" t="s">
        <v>299</v>
      </c>
      <c r="B331" s="402">
        <v>0</v>
      </c>
      <c r="C331" s="375">
        <v>5000</v>
      </c>
      <c r="D331" s="376">
        <v>0</v>
      </c>
      <c r="E331" s="399">
        <v>0</v>
      </c>
      <c r="F331" s="376">
        <v>0</v>
      </c>
    </row>
    <row r="332" spans="1:6" ht="16.5" customHeight="1" thickBot="1" x14ac:dyDescent="0.3">
      <c r="A332" s="365" t="s">
        <v>300</v>
      </c>
      <c r="B332" s="357">
        <f>B330+B331</f>
        <v>0</v>
      </c>
      <c r="C332" s="357">
        <f>C330+C331</f>
        <v>5000</v>
      </c>
      <c r="D332" s="358">
        <f>D330+D331</f>
        <v>0</v>
      </c>
      <c r="E332" s="358">
        <f>E330+E331</f>
        <v>0</v>
      </c>
      <c r="F332" s="358">
        <f>F330+F331</f>
        <v>0</v>
      </c>
    </row>
    <row r="333" spans="1:6" ht="15" customHeight="1" x14ac:dyDescent="0.25">
      <c r="A333" s="370" t="s">
        <v>301</v>
      </c>
      <c r="B333" s="401">
        <v>181500</v>
      </c>
      <c r="C333" s="401">
        <v>193736</v>
      </c>
      <c r="D333" s="372">
        <v>241340</v>
      </c>
      <c r="E333" s="372">
        <v>250693</v>
      </c>
      <c r="F333" s="372">
        <v>250693</v>
      </c>
    </row>
    <row r="334" spans="1:6" ht="14.25" customHeight="1" x14ac:dyDescent="0.25">
      <c r="A334" s="347" t="s">
        <v>302</v>
      </c>
      <c r="B334" s="348">
        <v>44859</v>
      </c>
      <c r="C334" s="348">
        <v>44859</v>
      </c>
      <c r="D334" s="349">
        <v>44859</v>
      </c>
      <c r="E334" s="349">
        <v>44859</v>
      </c>
      <c r="F334" s="349">
        <v>44859</v>
      </c>
    </row>
    <row r="335" spans="1:6" ht="13.5" customHeight="1" x14ac:dyDescent="0.25">
      <c r="A335" s="347" t="s">
        <v>303</v>
      </c>
      <c r="B335" s="348">
        <v>395556</v>
      </c>
      <c r="C335" s="348">
        <v>439605</v>
      </c>
      <c r="D335" s="382">
        <v>512804</v>
      </c>
      <c r="E335" s="382">
        <v>512804</v>
      </c>
      <c r="F335" s="382">
        <v>512804</v>
      </c>
    </row>
    <row r="336" spans="1:6" ht="17.25" customHeight="1" thickBot="1" x14ac:dyDescent="0.3">
      <c r="A336" s="383" t="s">
        <v>304</v>
      </c>
      <c r="B336" s="402">
        <v>19002</v>
      </c>
      <c r="C336" s="402">
        <v>19002</v>
      </c>
      <c r="D336" s="399">
        <v>19002</v>
      </c>
      <c r="E336" s="399">
        <v>19002</v>
      </c>
      <c r="F336" s="399">
        <v>19002</v>
      </c>
    </row>
    <row r="337" spans="1:7" ht="17.45" customHeight="1" thickBot="1" x14ac:dyDescent="0.3">
      <c r="A337" s="365" t="s">
        <v>320</v>
      </c>
      <c r="B337" s="417">
        <f>B333+B334+B335+B336</f>
        <v>640917</v>
      </c>
      <c r="C337" s="417">
        <f>C333+C334+C335+C336</f>
        <v>697202</v>
      </c>
      <c r="D337" s="418">
        <f>D333+D334+D335+D336</f>
        <v>818005</v>
      </c>
      <c r="E337" s="418">
        <f>E333+E334+E335+E336</f>
        <v>827358</v>
      </c>
      <c r="F337" s="418">
        <f>F333+F334+F335+F336</f>
        <v>827358</v>
      </c>
    </row>
    <row r="338" spans="1:7" ht="15" customHeight="1" thickBot="1" x14ac:dyDescent="0.3">
      <c r="A338" s="386" t="s">
        <v>306</v>
      </c>
      <c r="B338" s="419">
        <v>46260</v>
      </c>
      <c r="C338" s="419">
        <v>61387</v>
      </c>
      <c r="D338" s="444">
        <v>57664</v>
      </c>
      <c r="E338" s="444">
        <v>57664</v>
      </c>
      <c r="F338" s="444">
        <v>57664</v>
      </c>
    </row>
    <row r="339" spans="1:7" ht="14.45" customHeight="1" thickBot="1" x14ac:dyDescent="0.3">
      <c r="A339" s="386" t="s">
        <v>307</v>
      </c>
      <c r="B339" s="419">
        <v>0</v>
      </c>
      <c r="C339" s="419">
        <v>0</v>
      </c>
      <c r="D339" s="444">
        <v>0</v>
      </c>
      <c r="E339" s="444">
        <v>0</v>
      </c>
      <c r="F339" s="444">
        <v>0</v>
      </c>
    </row>
    <row r="340" spans="1:7" ht="14.25" customHeight="1" thickBot="1" x14ac:dyDescent="0.3">
      <c r="A340" s="448" t="s">
        <v>308</v>
      </c>
      <c r="B340" s="401">
        <v>0</v>
      </c>
      <c r="C340" s="371">
        <v>0</v>
      </c>
      <c r="D340" s="372">
        <v>0</v>
      </c>
      <c r="E340" s="424">
        <v>0</v>
      </c>
      <c r="F340" s="390">
        <v>0</v>
      </c>
    </row>
    <row r="341" spans="1:7" ht="17.25" customHeight="1" thickBot="1" x14ac:dyDescent="0.3">
      <c r="A341" s="392" t="s">
        <v>164</v>
      </c>
      <c r="B341" s="357">
        <v>0</v>
      </c>
      <c r="C341" s="393">
        <v>0</v>
      </c>
      <c r="D341" s="366">
        <v>0</v>
      </c>
      <c r="E341" s="358">
        <v>0</v>
      </c>
      <c r="F341" s="366">
        <v>0</v>
      </c>
    </row>
    <row r="342" spans="1:7" ht="15" customHeight="1" x14ac:dyDescent="0.25">
      <c r="C342" s="394"/>
    </row>
    <row r="343" spans="1:7" ht="13.9" customHeight="1" x14ac:dyDescent="0.25"/>
    <row r="344" spans="1:7" ht="20.45" customHeight="1" x14ac:dyDescent="0.35">
      <c r="A344" s="328" t="s">
        <v>276</v>
      </c>
      <c r="B344" s="329"/>
      <c r="C344" s="329"/>
      <c r="D344" s="329"/>
      <c r="E344" s="329"/>
      <c r="F344" s="330" t="s">
        <v>355</v>
      </c>
    </row>
    <row r="345" spans="1:7" ht="14.25" customHeight="1" thickBot="1" x14ac:dyDescent="0.3">
      <c r="F345" s="395" t="s">
        <v>278</v>
      </c>
    </row>
    <row r="346" spans="1:7" ht="17.25" customHeight="1" thickBot="1" x14ac:dyDescent="0.3">
      <c r="B346" s="598" t="s">
        <v>356</v>
      </c>
      <c r="C346" s="599"/>
      <c r="D346" s="599"/>
      <c r="E346" s="599"/>
      <c r="F346" s="600"/>
    </row>
    <row r="347" spans="1:7" ht="18" customHeight="1" x14ac:dyDescent="0.25">
      <c r="A347" s="332" t="s">
        <v>280</v>
      </c>
      <c r="B347" s="333" t="s">
        <v>281</v>
      </c>
      <c r="C347" s="334" t="s">
        <v>282</v>
      </c>
      <c r="D347" s="335" t="s">
        <v>283</v>
      </c>
      <c r="E347" s="336" t="s">
        <v>284</v>
      </c>
      <c r="F347" s="335" t="s">
        <v>285</v>
      </c>
    </row>
    <row r="348" spans="1:7" ht="14.45" customHeight="1" thickBot="1" x14ac:dyDescent="0.3">
      <c r="A348" s="337"/>
      <c r="B348" s="338">
        <v>2025</v>
      </c>
      <c r="C348" s="339">
        <v>2025</v>
      </c>
      <c r="D348" s="340">
        <v>2026</v>
      </c>
      <c r="E348" s="341">
        <v>2027</v>
      </c>
      <c r="F348" s="342">
        <v>2028</v>
      </c>
    </row>
    <row r="349" spans="1:7" ht="15.75" customHeight="1" x14ac:dyDescent="0.25">
      <c r="A349" s="343" t="s">
        <v>286</v>
      </c>
      <c r="B349" s="449">
        <f t="shared" ref="B349:F354" si="14">SUM(B7+B39+B70+B101+B132+B163+B194+B225+B256+B287+B318)</f>
        <v>1839867</v>
      </c>
      <c r="C349" s="449">
        <f t="shared" si="14"/>
        <v>1842207</v>
      </c>
      <c r="D349" s="450">
        <f t="shared" si="14"/>
        <v>1934371</v>
      </c>
      <c r="E349" s="451">
        <f t="shared" si="14"/>
        <v>1934371</v>
      </c>
      <c r="F349" s="451">
        <f t="shared" si="14"/>
        <v>1934371</v>
      </c>
      <c r="G349" s="452"/>
    </row>
    <row r="350" spans="1:7" ht="15.75" customHeight="1" x14ac:dyDescent="0.25">
      <c r="A350" s="347" t="s">
        <v>287</v>
      </c>
      <c r="B350" s="453">
        <f t="shared" si="14"/>
        <v>1012298</v>
      </c>
      <c r="C350" s="453">
        <f t="shared" si="14"/>
        <v>1012298</v>
      </c>
      <c r="D350" s="454">
        <f t="shared" si="14"/>
        <v>1018448</v>
      </c>
      <c r="E350" s="454">
        <f t="shared" si="14"/>
        <v>1018448</v>
      </c>
      <c r="F350" s="454">
        <f t="shared" si="14"/>
        <v>1018448</v>
      </c>
    </row>
    <row r="351" spans="1:7" ht="15" customHeight="1" x14ac:dyDescent="0.25">
      <c r="A351" s="347" t="s">
        <v>288</v>
      </c>
      <c r="B351" s="453">
        <f t="shared" si="14"/>
        <v>483620</v>
      </c>
      <c r="C351" s="453">
        <f t="shared" si="14"/>
        <v>483620</v>
      </c>
      <c r="D351" s="454">
        <f t="shared" si="14"/>
        <v>494730</v>
      </c>
      <c r="E351" s="454">
        <f t="shared" si="14"/>
        <v>494730</v>
      </c>
      <c r="F351" s="454">
        <f t="shared" si="14"/>
        <v>494730</v>
      </c>
    </row>
    <row r="352" spans="1:7" ht="13.5" customHeight="1" x14ac:dyDescent="0.25">
      <c r="A352" s="347" t="s">
        <v>289</v>
      </c>
      <c r="B352" s="453">
        <f t="shared" si="14"/>
        <v>100582</v>
      </c>
      <c r="C352" s="453">
        <f t="shared" si="14"/>
        <v>100582</v>
      </c>
      <c r="D352" s="454">
        <f t="shared" si="14"/>
        <v>125647</v>
      </c>
      <c r="E352" s="454">
        <f t="shared" si="14"/>
        <v>125647</v>
      </c>
      <c r="F352" s="454">
        <f t="shared" si="14"/>
        <v>125647</v>
      </c>
    </row>
    <row r="353" spans="1:7" ht="14.25" customHeight="1" x14ac:dyDescent="0.25">
      <c r="A353" s="397" t="s">
        <v>357</v>
      </c>
      <c r="B353" s="453">
        <f t="shared" si="14"/>
        <v>239367</v>
      </c>
      <c r="C353" s="453">
        <f t="shared" si="14"/>
        <v>239367</v>
      </c>
      <c r="D353" s="454">
        <f t="shared" si="14"/>
        <v>291546</v>
      </c>
      <c r="E353" s="454">
        <f t="shared" si="14"/>
        <v>291546</v>
      </c>
      <c r="F353" s="454">
        <f t="shared" si="14"/>
        <v>291546</v>
      </c>
    </row>
    <row r="354" spans="1:7" ht="14.25" customHeight="1" thickBot="1" x14ac:dyDescent="0.3">
      <c r="A354" s="398" t="s">
        <v>291</v>
      </c>
      <c r="B354" s="455">
        <f t="shared" si="14"/>
        <v>4000</v>
      </c>
      <c r="C354" s="455">
        <f t="shared" si="14"/>
        <v>6340</v>
      </c>
      <c r="D354" s="456">
        <f t="shared" si="14"/>
        <v>4000</v>
      </c>
      <c r="E354" s="456">
        <f t="shared" si="14"/>
        <v>4000</v>
      </c>
      <c r="F354" s="456">
        <f t="shared" si="14"/>
        <v>4000</v>
      </c>
    </row>
    <row r="355" spans="1:7" ht="14.25" customHeight="1" thickBot="1" x14ac:dyDescent="0.3">
      <c r="A355" s="457" t="s">
        <v>358</v>
      </c>
      <c r="B355" s="458">
        <f>B350+B351+B352+B354</f>
        <v>1600500</v>
      </c>
      <c r="C355" s="458">
        <f t="shared" ref="C355:F355" si="15">C350+C351+C352+C354</f>
        <v>1602840</v>
      </c>
      <c r="D355" s="459">
        <f t="shared" si="15"/>
        <v>1642825</v>
      </c>
      <c r="E355" s="459">
        <f t="shared" si="15"/>
        <v>1642825</v>
      </c>
      <c r="F355" s="459">
        <f t="shared" si="15"/>
        <v>1642825</v>
      </c>
    </row>
    <row r="356" spans="1:7" ht="14.25" customHeight="1" thickBot="1" x14ac:dyDescent="0.3">
      <c r="A356" s="400" t="s">
        <v>292</v>
      </c>
      <c r="B356" s="357">
        <f t="shared" ref="B356:F356" si="16">B359+B364+B371+B374+B360+B372+B361+B373</f>
        <v>22235470</v>
      </c>
      <c r="C356" s="357">
        <f t="shared" si="16"/>
        <v>27128710</v>
      </c>
      <c r="D356" s="418">
        <f t="shared" si="16"/>
        <v>27253047</v>
      </c>
      <c r="E356" s="418">
        <f t="shared" si="16"/>
        <v>27318047</v>
      </c>
      <c r="F356" s="418">
        <f t="shared" si="16"/>
        <v>27318047</v>
      </c>
    </row>
    <row r="357" spans="1:7" ht="18" customHeight="1" x14ac:dyDescent="0.25">
      <c r="A357" s="359" t="s">
        <v>359</v>
      </c>
      <c r="B357" s="453">
        <f t="shared" ref="B357:F358" si="17">SUM(B14+B46+B77+B108+B139+B170+B201+B232+B263+B294+B325)</f>
        <v>14975010</v>
      </c>
      <c r="C357" s="453">
        <f t="shared" si="17"/>
        <v>15321638</v>
      </c>
      <c r="D357" s="460">
        <f t="shared" si="17"/>
        <v>14944882</v>
      </c>
      <c r="E357" s="454">
        <f t="shared" si="17"/>
        <v>14944882</v>
      </c>
      <c r="F357" s="454">
        <f t="shared" si="17"/>
        <v>14944882</v>
      </c>
    </row>
    <row r="358" spans="1:7" ht="18" customHeight="1" thickBot="1" x14ac:dyDescent="0.3">
      <c r="A358" s="362" t="s">
        <v>360</v>
      </c>
      <c r="B358" s="453">
        <f t="shared" si="17"/>
        <v>1923427</v>
      </c>
      <c r="C358" s="453">
        <f t="shared" si="17"/>
        <v>2091534</v>
      </c>
      <c r="D358" s="460">
        <f t="shared" si="17"/>
        <v>2091886</v>
      </c>
      <c r="E358" s="454">
        <f t="shared" si="17"/>
        <v>2091886</v>
      </c>
      <c r="F358" s="454">
        <f t="shared" si="17"/>
        <v>2091886</v>
      </c>
    </row>
    <row r="359" spans="1:7" ht="17.25" customHeight="1" thickBot="1" x14ac:dyDescent="0.3">
      <c r="A359" s="365" t="s">
        <v>361</v>
      </c>
      <c r="B359" s="417">
        <f>SUM(B357:B358)</f>
        <v>16898437</v>
      </c>
      <c r="C359" s="426">
        <f>SUM(C357:C358)</f>
        <v>17413172</v>
      </c>
      <c r="D359" s="427">
        <f>SUM(D357:D358)</f>
        <v>17036768</v>
      </c>
      <c r="E359" s="432">
        <f>SUM(E357:E358)</f>
        <v>17036768</v>
      </c>
      <c r="F359" s="432">
        <f>SUM(F357:F358)</f>
        <v>17036768</v>
      </c>
    </row>
    <row r="360" spans="1:7" ht="14.25" customHeight="1" thickBot="1" x14ac:dyDescent="0.3">
      <c r="A360" s="356" t="s">
        <v>329</v>
      </c>
      <c r="B360" s="417">
        <f t="shared" ref="B360:F363" si="18">SUM(B17+B49+B80+B111+B142+B173+B204+B235+B266+B297+B328)</f>
        <v>0</v>
      </c>
      <c r="C360" s="417">
        <f t="shared" si="18"/>
        <v>3738894</v>
      </c>
      <c r="D360" s="418">
        <f t="shared" si="18"/>
        <v>3849082</v>
      </c>
      <c r="E360" s="418">
        <f t="shared" si="18"/>
        <v>3849082</v>
      </c>
      <c r="F360" s="418">
        <f t="shared" si="18"/>
        <v>3849082</v>
      </c>
    </row>
    <row r="361" spans="1:7" ht="14.45" customHeight="1" thickBot="1" x14ac:dyDescent="0.3">
      <c r="A361" s="369" t="s">
        <v>297</v>
      </c>
      <c r="B361" s="453">
        <f t="shared" si="18"/>
        <v>0</v>
      </c>
      <c r="C361" s="453">
        <f t="shared" si="18"/>
        <v>2340</v>
      </c>
      <c r="D361" s="460">
        <f t="shared" si="18"/>
        <v>0</v>
      </c>
      <c r="E361" s="454">
        <f t="shared" si="18"/>
        <v>0</v>
      </c>
      <c r="F361" s="454">
        <f t="shared" si="18"/>
        <v>0</v>
      </c>
    </row>
    <row r="362" spans="1:7" ht="14.25" customHeight="1" x14ac:dyDescent="0.25">
      <c r="A362" s="370" t="s">
        <v>298</v>
      </c>
      <c r="B362" s="453">
        <f t="shared" si="18"/>
        <v>0</v>
      </c>
      <c r="C362" s="453">
        <f t="shared" si="18"/>
        <v>0</v>
      </c>
      <c r="D362" s="460">
        <f t="shared" si="18"/>
        <v>0</v>
      </c>
      <c r="E362" s="454">
        <f t="shared" si="18"/>
        <v>0</v>
      </c>
      <c r="F362" s="454">
        <f t="shared" si="18"/>
        <v>0</v>
      </c>
    </row>
    <row r="363" spans="1:7" ht="14.25" customHeight="1" thickBot="1" x14ac:dyDescent="0.3">
      <c r="A363" s="374" t="s">
        <v>299</v>
      </c>
      <c r="B363" s="453">
        <f t="shared" si="18"/>
        <v>0</v>
      </c>
      <c r="C363" s="453">
        <f t="shared" si="18"/>
        <v>100807</v>
      </c>
      <c r="D363" s="460">
        <f t="shared" si="18"/>
        <v>0</v>
      </c>
      <c r="E363" s="454">
        <f t="shared" si="18"/>
        <v>0</v>
      </c>
      <c r="F363" s="454">
        <f t="shared" si="18"/>
        <v>0</v>
      </c>
    </row>
    <row r="364" spans="1:7" ht="13.5" customHeight="1" thickBot="1" x14ac:dyDescent="0.3">
      <c r="A364" s="365" t="s">
        <v>300</v>
      </c>
      <c r="B364" s="417">
        <f>B362+B363</f>
        <v>0</v>
      </c>
      <c r="C364" s="417">
        <f>C362+C363</f>
        <v>100807</v>
      </c>
      <c r="D364" s="427">
        <f>D362+D363</f>
        <v>0</v>
      </c>
      <c r="E364" s="432">
        <f>E362+E363</f>
        <v>0</v>
      </c>
      <c r="F364" s="432">
        <f>F362+F363</f>
        <v>0</v>
      </c>
    </row>
    <row r="365" spans="1:7" ht="12" customHeight="1" x14ac:dyDescent="0.25">
      <c r="A365" s="461" t="s">
        <v>362</v>
      </c>
      <c r="B365" s="462">
        <f t="shared" ref="B365:F366" si="19">SUM(B22+B54+B85+B116+B147+B178+B209+B240+B271+B302+B333)</f>
        <v>1452912</v>
      </c>
      <c r="C365" s="462">
        <f t="shared" si="19"/>
        <v>1538835</v>
      </c>
      <c r="D365" s="463">
        <f t="shared" si="19"/>
        <v>1677019</v>
      </c>
      <c r="E365" s="464">
        <f t="shared" si="19"/>
        <v>1742019</v>
      </c>
      <c r="F365" s="463">
        <f t="shared" si="19"/>
        <v>1742019</v>
      </c>
      <c r="G365" s="452"/>
    </row>
    <row r="366" spans="1:7" ht="12" customHeight="1" x14ac:dyDescent="0.25">
      <c r="A366" s="465" t="s">
        <v>363</v>
      </c>
      <c r="B366" s="453">
        <f t="shared" si="19"/>
        <v>390616</v>
      </c>
      <c r="C366" s="453">
        <f t="shared" si="19"/>
        <v>390616</v>
      </c>
      <c r="D366" s="466">
        <f t="shared" si="19"/>
        <v>390616</v>
      </c>
      <c r="E366" s="467">
        <f t="shared" si="19"/>
        <v>390616</v>
      </c>
      <c r="F366" s="466">
        <f t="shared" si="19"/>
        <v>390616</v>
      </c>
    </row>
    <row r="367" spans="1:7" ht="13.5" customHeight="1" x14ac:dyDescent="0.25">
      <c r="A367" s="468" t="s">
        <v>364</v>
      </c>
      <c r="B367" s="469">
        <f>B365+B366</f>
        <v>1843528</v>
      </c>
      <c r="C367" s="469">
        <f>C365+C366</f>
        <v>1929451</v>
      </c>
      <c r="D367" s="470">
        <f t="shared" ref="D367:F367" si="20">D365+D366</f>
        <v>2067635</v>
      </c>
      <c r="E367" s="471">
        <f t="shared" si="20"/>
        <v>2132635</v>
      </c>
      <c r="F367" s="470">
        <f t="shared" si="20"/>
        <v>2132635</v>
      </c>
    </row>
    <row r="368" spans="1:7" ht="14.25" customHeight="1" x14ac:dyDescent="0.25">
      <c r="A368" s="472" t="s">
        <v>365</v>
      </c>
      <c r="B368" s="473">
        <f t="shared" ref="B368:F369" si="21">SUM(B24+B56+B87+B118+B149+B180+B211+B242+B273+B304+B335)</f>
        <v>3102856</v>
      </c>
      <c r="C368" s="473">
        <f t="shared" si="21"/>
        <v>3421027</v>
      </c>
      <c r="D368" s="474">
        <f t="shared" si="21"/>
        <v>3856734</v>
      </c>
      <c r="E368" s="475">
        <f t="shared" si="21"/>
        <v>3856734</v>
      </c>
      <c r="F368" s="474">
        <f t="shared" si="21"/>
        <v>3856734</v>
      </c>
      <c r="G368" s="452"/>
    </row>
    <row r="369" spans="1:6" ht="14.25" customHeight="1" x14ac:dyDescent="0.25">
      <c r="A369" s="472" t="s">
        <v>304</v>
      </c>
      <c r="B369" s="473">
        <f t="shared" si="21"/>
        <v>151282</v>
      </c>
      <c r="C369" s="473">
        <f t="shared" si="21"/>
        <v>151282</v>
      </c>
      <c r="D369" s="474">
        <f t="shared" si="21"/>
        <v>151282</v>
      </c>
      <c r="E369" s="475">
        <f t="shared" si="21"/>
        <v>151282</v>
      </c>
      <c r="F369" s="474">
        <f t="shared" si="21"/>
        <v>151282</v>
      </c>
    </row>
    <row r="370" spans="1:6" ht="14.25" customHeight="1" thickBot="1" x14ac:dyDescent="0.3">
      <c r="A370" s="476" t="s">
        <v>366</v>
      </c>
      <c r="B370" s="477">
        <f>B368+B369</f>
        <v>3254138</v>
      </c>
      <c r="C370" s="477">
        <f t="shared" ref="C370:F370" si="22">C368+C369</f>
        <v>3572309</v>
      </c>
      <c r="D370" s="478">
        <f t="shared" si="22"/>
        <v>4008016</v>
      </c>
      <c r="E370" s="479">
        <f t="shared" si="22"/>
        <v>4008016</v>
      </c>
      <c r="F370" s="478">
        <f t="shared" si="22"/>
        <v>4008016</v>
      </c>
    </row>
    <row r="371" spans="1:6" ht="14.25" customHeight="1" thickBot="1" x14ac:dyDescent="0.3">
      <c r="A371" s="480" t="s">
        <v>320</v>
      </c>
      <c r="B371" s="412">
        <f>SUM(B365+B366+B368+B369)</f>
        <v>5097666</v>
      </c>
      <c r="C371" s="412">
        <f>SUM(C365+C366+C368+C369)</f>
        <v>5501760</v>
      </c>
      <c r="D371" s="414">
        <f>SUM(D365+D366+D368+D369)</f>
        <v>6075651</v>
      </c>
      <c r="E371" s="481">
        <f>SUM(E365+E366+E368+E369)</f>
        <v>6140651</v>
      </c>
      <c r="F371" s="481">
        <f>SUM(F365+F366+F368+F369)</f>
        <v>6140651</v>
      </c>
    </row>
    <row r="372" spans="1:6" ht="13.5" customHeight="1" thickBot="1" x14ac:dyDescent="0.3">
      <c r="A372" s="386" t="s">
        <v>306</v>
      </c>
      <c r="B372" s="477">
        <f t="shared" ref="B372:F375" si="23">SUM(B27+B59+B90+B121+B152+B183+B214+B245+B276+B307+B338)</f>
        <v>239367</v>
      </c>
      <c r="C372" s="482">
        <f t="shared" si="23"/>
        <v>371737</v>
      </c>
      <c r="D372" s="483">
        <f t="shared" si="23"/>
        <v>291546</v>
      </c>
      <c r="E372" s="483">
        <f t="shared" si="23"/>
        <v>291546</v>
      </c>
      <c r="F372" s="483">
        <f t="shared" si="23"/>
        <v>291546</v>
      </c>
    </row>
    <row r="373" spans="1:6" ht="12.75" customHeight="1" thickBot="1" x14ac:dyDescent="0.3">
      <c r="A373" s="484" t="s">
        <v>307</v>
      </c>
      <c r="B373" s="477">
        <f t="shared" si="23"/>
        <v>0</v>
      </c>
      <c r="C373" s="482">
        <f t="shared" si="23"/>
        <v>0</v>
      </c>
      <c r="D373" s="418">
        <f t="shared" si="23"/>
        <v>0</v>
      </c>
      <c r="E373" s="427">
        <f t="shared" si="23"/>
        <v>0</v>
      </c>
      <c r="F373" s="427">
        <f t="shared" si="23"/>
        <v>0</v>
      </c>
    </row>
    <row r="374" spans="1:6" ht="13.5" customHeight="1" thickBot="1" x14ac:dyDescent="0.3">
      <c r="A374" s="485" t="s">
        <v>308</v>
      </c>
      <c r="B374" s="477">
        <f t="shared" si="23"/>
        <v>0</v>
      </c>
      <c r="C374" s="482">
        <f t="shared" si="23"/>
        <v>0</v>
      </c>
      <c r="D374" s="418">
        <f t="shared" si="23"/>
        <v>0</v>
      </c>
      <c r="E374" s="432">
        <f t="shared" si="23"/>
        <v>0</v>
      </c>
      <c r="F374" s="432">
        <f t="shared" si="23"/>
        <v>0</v>
      </c>
    </row>
    <row r="375" spans="1:6" ht="13.5" customHeight="1" thickBot="1" x14ac:dyDescent="0.3">
      <c r="A375" s="392" t="s">
        <v>367</v>
      </c>
      <c r="B375" s="477">
        <f t="shared" si="23"/>
        <v>0</v>
      </c>
      <c r="C375" s="477">
        <f t="shared" si="23"/>
        <v>8493</v>
      </c>
      <c r="D375" s="486">
        <f t="shared" si="23"/>
        <v>0</v>
      </c>
      <c r="E375" s="487">
        <f t="shared" si="23"/>
        <v>0</v>
      </c>
      <c r="F375" s="487">
        <f t="shared" si="23"/>
        <v>0</v>
      </c>
    </row>
    <row r="376" spans="1:6" ht="12" customHeight="1" x14ac:dyDescent="0.25">
      <c r="D376" s="452"/>
      <c r="E376" s="452"/>
      <c r="F376" s="452"/>
    </row>
    <row r="377" spans="1:6" ht="12.75" customHeight="1" x14ac:dyDescent="0.25"/>
    <row r="378" spans="1:6" ht="12.75" customHeight="1" x14ac:dyDescent="0.25"/>
    <row r="379" spans="1:6" ht="12.75" customHeight="1" x14ac:dyDescent="0.25"/>
    <row r="380" spans="1:6" ht="12.75" customHeight="1" x14ac:dyDescent="0.25"/>
    <row r="381" spans="1:6" ht="12.75" customHeight="1" x14ac:dyDescent="0.25"/>
    <row r="382" spans="1:6" ht="12.75" customHeight="1" x14ac:dyDescent="0.25"/>
    <row r="383" spans="1:6" ht="12.75" customHeight="1" x14ac:dyDescent="0.25">
      <c r="A383" s="488"/>
      <c r="B383" s="488"/>
      <c r="C383" s="488"/>
      <c r="D383" s="488"/>
    </row>
    <row r="384" spans="1:6" ht="12.75" customHeight="1" x14ac:dyDescent="0.25"/>
    <row r="385" spans="1:4" ht="12.75" customHeight="1" x14ac:dyDescent="0.25">
      <c r="A385" s="488"/>
      <c r="D385" s="488"/>
    </row>
    <row r="386" spans="1:4" ht="12.75" customHeight="1" x14ac:dyDescent="0.25"/>
    <row r="387" spans="1:4" ht="12.75" customHeight="1" x14ac:dyDescent="0.25"/>
    <row r="388" spans="1:4" ht="12.75" customHeight="1" x14ac:dyDescent="0.25"/>
    <row r="389" spans="1:4" ht="12.75" customHeight="1" x14ac:dyDescent="0.25">
      <c r="A389" s="488"/>
      <c r="B389" s="488"/>
      <c r="C389" s="488"/>
      <c r="D389" s="488"/>
    </row>
    <row r="390" spans="1:4" ht="12.75" customHeight="1" x14ac:dyDescent="0.25"/>
    <row r="391" spans="1:4" ht="12.75" customHeight="1" x14ac:dyDescent="0.25"/>
    <row r="392" spans="1:4" ht="12.75" customHeight="1" x14ac:dyDescent="0.25"/>
    <row r="393" spans="1:4" ht="12.75" customHeight="1" x14ac:dyDescent="0.25"/>
    <row r="394" spans="1:4" ht="12.75" customHeight="1" x14ac:dyDescent="0.25"/>
    <row r="395" spans="1:4" ht="12.75" customHeight="1" x14ac:dyDescent="0.25"/>
    <row r="396" spans="1:4" ht="12.75" customHeight="1" x14ac:dyDescent="0.25"/>
    <row r="397" spans="1:4" ht="12.75" customHeight="1" x14ac:dyDescent="0.25"/>
    <row r="398" spans="1:4" ht="12.75" customHeight="1" x14ac:dyDescent="0.25"/>
    <row r="399" spans="1:4" ht="12.75" customHeight="1" x14ac:dyDescent="0.25"/>
    <row r="400" spans="1:4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</sheetData>
  <sheetProtection sheet="1" objects="1" scenarios="1"/>
  <mergeCells count="12">
    <mergeCell ref="B346:F346"/>
    <mergeCell ref="B4:F4"/>
    <mergeCell ref="B36:F36"/>
    <mergeCell ref="B67:F67"/>
    <mergeCell ref="B98:F98"/>
    <mergeCell ref="B129:F129"/>
    <mergeCell ref="B160:F160"/>
    <mergeCell ref="B191:F191"/>
    <mergeCell ref="B222:F222"/>
    <mergeCell ref="B253:F253"/>
    <mergeCell ref="B284:F284"/>
    <mergeCell ref="B315:F3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6F24-7C47-40DD-AFD3-77093EFB40F7}">
  <dimension ref="A1:H25"/>
  <sheetViews>
    <sheetView zoomScaleNormal="100" workbookViewId="0">
      <selection activeCell="B31" sqref="B31"/>
    </sheetView>
  </sheetViews>
  <sheetFormatPr defaultColWidth="9.140625" defaultRowHeight="12.75" x14ac:dyDescent="0.2"/>
  <cols>
    <col min="1" max="1" width="1.85546875" style="281" customWidth="1"/>
    <col min="2" max="2" width="49.5703125" style="281" bestFit="1" customWidth="1"/>
    <col min="3" max="3" width="15.7109375" style="281" customWidth="1"/>
    <col min="4" max="4" width="14.28515625" style="281" customWidth="1"/>
    <col min="5" max="5" width="14.85546875" style="281" bestFit="1" customWidth="1"/>
    <col min="6" max="7" width="15" style="281" customWidth="1"/>
    <col min="8" max="8" width="15.28515625" style="325" customWidth="1"/>
    <col min="9" max="16384" width="9.140625" style="281"/>
  </cols>
  <sheetData>
    <row r="1" spans="1:8" ht="23.25" x14ac:dyDescent="0.35">
      <c r="A1" s="604" t="s">
        <v>259</v>
      </c>
      <c r="B1" s="604"/>
      <c r="C1" s="604"/>
      <c r="D1" s="604"/>
      <c r="E1" s="604"/>
      <c r="F1" s="604"/>
      <c r="G1" s="604"/>
    </row>
    <row r="2" spans="1:8" ht="23.25" x14ac:dyDescent="0.35">
      <c r="A2" s="605" t="s">
        <v>260</v>
      </c>
      <c r="B2" s="605"/>
      <c r="C2" s="605"/>
      <c r="D2" s="605"/>
      <c r="E2" s="605"/>
      <c r="F2" s="605"/>
      <c r="G2" s="605"/>
    </row>
    <row r="3" spans="1:8" ht="23.25" x14ac:dyDescent="0.35">
      <c r="A3" s="604" t="s">
        <v>275</v>
      </c>
      <c r="B3" s="604"/>
      <c r="C3" s="604"/>
      <c r="D3" s="604"/>
      <c r="E3" s="604"/>
      <c r="F3" s="604"/>
      <c r="G3" s="604"/>
    </row>
    <row r="4" spans="1:8" ht="23.25" x14ac:dyDescent="0.35">
      <c r="A4" s="282"/>
      <c r="B4" s="282"/>
      <c r="C4" s="282"/>
      <c r="D4" s="282"/>
      <c r="E4" s="282"/>
      <c r="F4" s="282"/>
      <c r="G4" s="282"/>
    </row>
    <row r="5" spans="1:8" ht="16.899999999999999" customHeight="1" x14ac:dyDescent="0.2">
      <c r="B5" s="283"/>
      <c r="C5" s="283"/>
      <c r="G5" s="284" t="s">
        <v>261</v>
      </c>
    </row>
    <row r="6" spans="1:8" ht="19.149999999999999" customHeight="1" thickBot="1" x14ac:dyDescent="0.25">
      <c r="B6" s="283"/>
      <c r="C6" s="283"/>
      <c r="D6" s="285"/>
      <c r="E6" s="285"/>
      <c r="F6" s="285"/>
      <c r="G6" s="285" t="s">
        <v>262</v>
      </c>
    </row>
    <row r="7" spans="1:8" s="289" customFormat="1" ht="48.75" customHeight="1" thickBot="1" x14ac:dyDescent="0.3">
      <c r="A7" s="606" t="s">
        <v>1</v>
      </c>
      <c r="B7" s="607"/>
      <c r="C7" s="286" t="s">
        <v>243</v>
      </c>
      <c r="D7" s="287" t="s">
        <v>244</v>
      </c>
      <c r="E7" s="288" t="s">
        <v>245</v>
      </c>
      <c r="F7" s="288" t="s">
        <v>207</v>
      </c>
      <c r="G7" s="288" t="s">
        <v>246</v>
      </c>
      <c r="H7" s="326"/>
    </row>
    <row r="8" spans="1:8" s="289" customFormat="1" ht="16.149999999999999" customHeight="1" x14ac:dyDescent="0.25">
      <c r="A8" s="290"/>
      <c r="B8" s="291"/>
      <c r="C8" s="489"/>
      <c r="D8" s="293"/>
      <c r="E8" s="292"/>
      <c r="F8" s="292"/>
      <c r="G8" s="292"/>
      <c r="H8" s="326"/>
    </row>
    <row r="9" spans="1:8" ht="16.149999999999999" customHeight="1" x14ac:dyDescent="0.2">
      <c r="A9" s="294"/>
      <c r="B9" s="295" t="s">
        <v>263</v>
      </c>
      <c r="C9" s="490"/>
      <c r="D9" s="297"/>
      <c r="E9" s="296"/>
      <c r="F9" s="296"/>
      <c r="G9" s="296"/>
    </row>
    <row r="10" spans="1:8" ht="16.149999999999999" customHeight="1" x14ac:dyDescent="0.2">
      <c r="A10" s="294"/>
      <c r="B10" s="298" t="s">
        <v>264</v>
      </c>
      <c r="C10" s="491"/>
      <c r="D10" s="297"/>
      <c r="E10" s="296"/>
      <c r="F10" s="296"/>
      <c r="G10" s="296"/>
    </row>
    <row r="11" spans="1:8" ht="16.149999999999999" customHeight="1" x14ac:dyDescent="0.2">
      <c r="A11" s="294"/>
      <c r="B11" s="298" t="s">
        <v>265</v>
      </c>
      <c r="C11" s="491">
        <f>SUM(' PRIJMY 26-28 '!E5)</f>
        <v>71858498</v>
      </c>
      <c r="D11" s="297">
        <f>SUM(' PRIJMY 26-28 '!F5)</f>
        <v>77462506</v>
      </c>
      <c r="E11" s="296">
        <f>SUM(' PRIJMY 26-28 '!G5)</f>
        <v>81164388</v>
      </c>
      <c r="F11" s="296">
        <f>SUM(' PRIJMY 26-28 '!H5)</f>
        <v>78803479.950000003</v>
      </c>
      <c r="G11" s="296">
        <f>SUM(' PRIJMY 26-28 '!I5)</f>
        <v>81862001.892500013</v>
      </c>
    </row>
    <row r="12" spans="1:8" ht="16.149999999999999" customHeight="1" x14ac:dyDescent="0.2">
      <c r="A12" s="294"/>
      <c r="B12" s="298" t="s">
        <v>266</v>
      </c>
      <c r="C12" s="491">
        <f>SUM(' PRIJMY 26-28 '!E55)</f>
        <v>8253459</v>
      </c>
      <c r="D12" s="297">
        <f>SUM(' PRIJMY 26-28 '!F55)</f>
        <v>4259609</v>
      </c>
      <c r="E12" s="296">
        <f>SUM(' PRIJMY 26-28 '!G55)</f>
        <v>20897414</v>
      </c>
      <c r="F12" s="296">
        <f>SUM(' PRIJMY 26-28 '!H55)</f>
        <v>101000</v>
      </c>
      <c r="G12" s="296">
        <f>SUM(' PRIJMY 26-28 '!I55)</f>
        <v>100000</v>
      </c>
    </row>
    <row r="13" spans="1:8" ht="16.149999999999999" customHeight="1" thickBot="1" x14ac:dyDescent="0.25">
      <c r="A13" s="299"/>
      <c r="B13" s="300" t="s">
        <v>267</v>
      </c>
      <c r="C13" s="492">
        <f>SUM(' PRIJMY 26-28 '!E62)</f>
        <v>6039426</v>
      </c>
      <c r="D13" s="302">
        <f>SUM(' PRIJMY 26-28 '!F62)</f>
        <v>14118993</v>
      </c>
      <c r="E13" s="301">
        <f>SUM(' PRIJMY 26-28 '!G62)</f>
        <v>29554483</v>
      </c>
      <c r="F13" s="301">
        <f>SUM(' PRIJMY 26-28 '!H62)</f>
        <v>1058000</v>
      </c>
      <c r="G13" s="301">
        <f>SUM(' PRIJMY 26-28 '!I62)</f>
        <v>0</v>
      </c>
    </row>
    <row r="14" spans="1:8" ht="16.149999999999999" customHeight="1" thickBot="1" x14ac:dyDescent="0.3">
      <c r="A14" s="303"/>
      <c r="B14" s="304" t="s">
        <v>268</v>
      </c>
      <c r="C14" s="305">
        <f t="shared" ref="C14:G14" si="0">SUM(C11:C13)</f>
        <v>86151383</v>
      </c>
      <c r="D14" s="305">
        <f t="shared" si="0"/>
        <v>95841108</v>
      </c>
      <c r="E14" s="305">
        <f t="shared" si="0"/>
        <v>131616285</v>
      </c>
      <c r="F14" s="305">
        <f t="shared" si="0"/>
        <v>79962479.950000003</v>
      </c>
      <c r="G14" s="305">
        <f t="shared" si="0"/>
        <v>81962001.892500013</v>
      </c>
    </row>
    <row r="15" spans="1:8" ht="16.149999999999999" customHeight="1" x14ac:dyDescent="0.25">
      <c r="A15" s="306"/>
      <c r="B15" s="307"/>
      <c r="C15" s="493"/>
      <c r="D15" s="309"/>
      <c r="E15" s="308"/>
      <c r="F15" s="308"/>
      <c r="G15" s="308"/>
    </row>
    <row r="16" spans="1:8" ht="16.149999999999999" customHeight="1" x14ac:dyDescent="0.2">
      <c r="A16" s="294"/>
      <c r="B16" s="310" t="s">
        <v>269</v>
      </c>
      <c r="C16" s="494"/>
      <c r="D16" s="297"/>
      <c r="E16" s="296"/>
      <c r="F16" s="296"/>
      <c r="G16" s="296"/>
    </row>
    <row r="17" spans="1:7" ht="16.149999999999999" customHeight="1" x14ac:dyDescent="0.2">
      <c r="A17" s="294"/>
      <c r="B17" s="311" t="s">
        <v>264</v>
      </c>
      <c r="C17" s="495"/>
      <c r="D17" s="297"/>
      <c r="E17" s="296"/>
      <c r="F17" s="296"/>
      <c r="G17" s="296"/>
    </row>
    <row r="18" spans="1:7" ht="16.149999999999999" customHeight="1" x14ac:dyDescent="0.2">
      <c r="A18" s="294"/>
      <c r="B18" s="298" t="s">
        <v>163</v>
      </c>
      <c r="C18" s="491">
        <f>SUM('VYDAJE 26-28'!I122)</f>
        <v>71858498</v>
      </c>
      <c r="D18" s="297">
        <f>SUM('VYDAJE 26-28'!K122)</f>
        <v>78142038.489999995</v>
      </c>
      <c r="E18" s="296">
        <f>SUM('VYDAJE 26-28'!M122)</f>
        <v>78164388</v>
      </c>
      <c r="F18" s="296">
        <f>SUM('VYDAJE 26-28'!O122)</f>
        <v>76470246</v>
      </c>
      <c r="G18" s="296">
        <f>SUM('VYDAJE 26-28'!Q122)</f>
        <v>79141749</v>
      </c>
    </row>
    <row r="19" spans="1:7" ht="16.149999999999999" customHeight="1" x14ac:dyDescent="0.2">
      <c r="A19" s="294"/>
      <c r="B19" s="298" t="s">
        <v>164</v>
      </c>
      <c r="C19" s="491">
        <f>SUM('VYDAJE 26-28'!J122)</f>
        <v>13567011</v>
      </c>
      <c r="D19" s="297">
        <f>SUM('VYDAJE 26-28'!L122)</f>
        <v>16973196</v>
      </c>
      <c r="E19" s="296">
        <f>SUM('VYDAJE 26-28'!N122)</f>
        <v>52940397</v>
      </c>
      <c r="F19" s="497">
        <f>SUM('VYDAJE 26-28'!P122)</f>
        <v>691981</v>
      </c>
      <c r="G19" s="296">
        <f>SUM('VYDAJE 26-28'!R122)</f>
        <v>70000</v>
      </c>
    </row>
    <row r="20" spans="1:7" ht="16.149999999999999" customHeight="1" thickBot="1" x14ac:dyDescent="0.25">
      <c r="A20" s="299"/>
      <c r="B20" s="312" t="s">
        <v>270</v>
      </c>
      <c r="C20" s="496">
        <f>SUM('VYDAJE 26-28'!I131:J131)</f>
        <v>725874</v>
      </c>
      <c r="D20" s="302">
        <f>SUM('VYDAJE 26-28'!K131:L131)</f>
        <v>725874</v>
      </c>
      <c r="E20" s="301">
        <f>SUM('VYDAJE 26-28'!M131:N131)</f>
        <v>511500</v>
      </c>
      <c r="F20" s="498">
        <f>SUM('VYDAJE 26-28'!O131:P131)</f>
        <v>2800253</v>
      </c>
      <c r="G20" s="498">
        <f>SUM('VYDAJE 26-28'!Q131:R131)</f>
        <v>2750253</v>
      </c>
    </row>
    <row r="21" spans="1:7" ht="16.149999999999999" customHeight="1" thickBot="1" x14ac:dyDescent="0.3">
      <c r="A21" s="303"/>
      <c r="B21" s="304" t="s">
        <v>271</v>
      </c>
      <c r="C21" s="313">
        <f t="shared" ref="C21" si="1">SUM(C18:C20)</f>
        <v>86151383</v>
      </c>
      <c r="D21" s="305">
        <f t="shared" ref="D21:G21" si="2">SUM(D18:D20)</f>
        <v>95841108.489999995</v>
      </c>
      <c r="E21" s="305">
        <f t="shared" si="2"/>
        <v>131616285</v>
      </c>
      <c r="F21" s="305">
        <f t="shared" si="2"/>
        <v>79962480</v>
      </c>
      <c r="G21" s="305">
        <f t="shared" si="2"/>
        <v>81962002</v>
      </c>
    </row>
    <row r="22" spans="1:7" ht="16.149999999999999" customHeight="1" thickBot="1" x14ac:dyDescent="0.25">
      <c r="A22" s="314"/>
      <c r="B22" s="315"/>
      <c r="C22" s="316"/>
      <c r="D22" s="317"/>
      <c r="E22" s="317"/>
      <c r="F22" s="317"/>
      <c r="G22" s="317"/>
    </row>
    <row r="23" spans="1:7" ht="16.149999999999999" customHeight="1" thickBot="1" x14ac:dyDescent="0.3">
      <c r="A23" s="318"/>
      <c r="B23" s="319" t="s">
        <v>272</v>
      </c>
      <c r="C23" s="320">
        <f>C11+C12-C18-C19</f>
        <v>-5313552</v>
      </c>
      <c r="D23" s="320">
        <f>D11+D12-D18-D19</f>
        <v>-13393119.489999995</v>
      </c>
      <c r="E23" s="320">
        <f t="shared" ref="E23:G23" si="3">E11+E12-E18-E19</f>
        <v>-29042983</v>
      </c>
      <c r="F23" s="320">
        <f t="shared" si="3"/>
        <v>1742252.950000003</v>
      </c>
      <c r="G23" s="320">
        <f t="shared" si="3"/>
        <v>2750252.8925000131</v>
      </c>
    </row>
    <row r="24" spans="1:7" ht="16.149999999999999" customHeight="1" thickBot="1" x14ac:dyDescent="0.25">
      <c r="A24" s="321"/>
      <c r="B24" s="322" t="s">
        <v>273</v>
      </c>
      <c r="C24" s="323">
        <f>SUM(C14-C21)</f>
        <v>0</v>
      </c>
      <c r="D24" s="323">
        <f>SUM(D14-D21)</f>
        <v>-0.48999999463558197</v>
      </c>
      <c r="E24" s="323">
        <f t="shared" ref="E24:G24" si="4">SUM(E14-E21)</f>
        <v>0</v>
      </c>
      <c r="F24" s="323">
        <f t="shared" si="4"/>
        <v>-4.9999997019767761E-2</v>
      </c>
      <c r="G24" s="323">
        <f t="shared" si="4"/>
        <v>-0.10749998688697815</v>
      </c>
    </row>
    <row r="25" spans="1:7" x14ac:dyDescent="0.2">
      <c r="B25" s="324"/>
      <c r="C25" s="324"/>
    </row>
  </sheetData>
  <sheetProtection sheet="1" objects="1" scenarios="1"/>
  <mergeCells count="4">
    <mergeCell ref="A1:G1"/>
    <mergeCell ref="A2:G2"/>
    <mergeCell ref="A3:G3"/>
    <mergeCell ref="A7:B7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 PRIJMY 26-28 </vt:lpstr>
      <vt:lpstr>VYDAJE 26-28</vt:lpstr>
      <vt:lpstr>PODNIKY 26-28</vt:lpstr>
      <vt:lpstr>ZŠ </vt:lpstr>
      <vt:lpstr>Bilancia 26-28</vt:lpstr>
      <vt:lpstr>'Bilancia 26-28'!Oblasť_tlače</vt:lpstr>
      <vt:lpstr>'VYDAJE 26-28'!Oblasť_tlače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Orságová Ľubica</dc:creator>
  <cp:lastModifiedBy>Farská Alexandra</cp:lastModifiedBy>
  <cp:lastPrinted>2025-10-31T13:17:57Z</cp:lastPrinted>
  <dcterms:created xsi:type="dcterms:W3CDTF">2024-09-13T10:12:35Z</dcterms:created>
  <dcterms:modified xsi:type="dcterms:W3CDTF">2026-05-14T12:51:29Z</dcterms:modified>
</cp:coreProperties>
</file>