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pavol.dugovic\Documents\MiU Petrzalka\RIČ\Odpočet tvorba\"/>
    </mc:Choice>
  </mc:AlternateContent>
  <xr:revisionPtr revIDLastSave="0" documentId="13_ncr:1_{9B304BEB-583C-43F2-9247-8CB68401502D}" xr6:coauthVersionLast="36" xr6:coauthVersionMax="36" xr10:uidLastSave="{00000000-0000-0000-0000-000000000000}"/>
  <bookViews>
    <workbookView xWindow="-120" yWindow="-120" windowWidth="16845" windowHeight="10965" xr2:uid="{55BD4802-C859-4B96-A33B-240CC715EDF7}"/>
  </bookViews>
  <sheets>
    <sheet name="Odpočet IP (06-2026)" sheetId="1" r:id="rId1"/>
  </sheets>
  <definedNames>
    <definedName name="Sheet1" localSheetId="0">#REF!</definedName>
    <definedName name="Sheet1">#REF!</definedName>
  </definedName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8" i="1" l="1"/>
  <c r="D7" i="1" l="1"/>
  <c r="A37" i="1" l="1"/>
  <c r="J83" i="1"/>
  <c r="G10" i="1" l="1"/>
  <c r="G9" i="1"/>
  <c r="G5" i="1"/>
  <c r="I80" i="1" l="1"/>
  <c r="I81" i="1"/>
  <c r="I78" i="1"/>
  <c r="I77" i="1"/>
  <c r="I76" i="1"/>
  <c r="I75" i="1"/>
  <c r="I74" i="1"/>
  <c r="I79" i="1"/>
  <c r="I72" i="1"/>
  <c r="I71" i="1"/>
  <c r="I70" i="1"/>
  <c r="I69" i="1"/>
  <c r="I68" i="1"/>
  <c r="I67" i="1"/>
  <c r="I66" i="1"/>
  <c r="I65" i="1"/>
  <c r="I64" i="1"/>
  <c r="I63" i="1"/>
  <c r="I62" i="1"/>
  <c r="I61" i="1"/>
  <c r="I56" i="1"/>
  <c r="I59" i="1"/>
  <c r="I58" i="1"/>
  <c r="I57" i="1"/>
  <c r="I55" i="1" l="1"/>
  <c r="I54" i="1"/>
  <c r="I52" i="1"/>
  <c r="H51" i="1"/>
  <c r="I51" i="1" s="1"/>
  <c r="H48" i="1"/>
  <c r="I43" i="1"/>
  <c r="I44" i="1"/>
  <c r="G46" i="1"/>
  <c r="H46" i="1"/>
  <c r="D45" i="1"/>
  <c r="G73" i="1" l="1"/>
  <c r="I73" i="1" s="1"/>
  <c r="I42" i="1"/>
  <c r="I41" i="1"/>
  <c r="G40" i="1"/>
  <c r="I40" i="1" s="1"/>
  <c r="G31" i="1"/>
  <c r="I31" i="1" s="1"/>
  <c r="I36" i="1"/>
  <c r="I35" i="1"/>
  <c r="I34" i="1"/>
  <c r="I33" i="1"/>
  <c r="I7" i="1"/>
  <c r="G19" i="1"/>
  <c r="I19" i="1" s="1"/>
  <c r="I20" i="1"/>
  <c r="I17" i="1"/>
  <c r="I37" i="1" l="1"/>
  <c r="H18" i="1"/>
  <c r="D32" i="1"/>
  <c r="I30" i="1"/>
  <c r="I29" i="1"/>
  <c r="I28" i="1"/>
  <c r="I27" i="1"/>
  <c r="I26" i="1"/>
  <c r="I25" i="1"/>
  <c r="I24" i="1"/>
  <c r="I23" i="1"/>
  <c r="I22" i="1"/>
  <c r="I21" i="1"/>
  <c r="G18" i="1"/>
  <c r="I18" i="1" s="1"/>
  <c r="H32" i="1"/>
  <c r="G32" i="1"/>
  <c r="I32" i="1" s="1"/>
  <c r="I16" i="1"/>
  <c r="I15" i="1"/>
  <c r="I12" i="1"/>
  <c r="I11" i="1"/>
  <c r="I9" i="1"/>
  <c r="I8" i="1"/>
  <c r="I6" i="1"/>
  <c r="I5" i="1"/>
  <c r="H13" i="1"/>
  <c r="H10" i="1"/>
  <c r="G13" i="1"/>
  <c r="I10" i="1" l="1"/>
  <c r="H83" i="1"/>
  <c r="I13" i="1"/>
  <c r="D5" i="1" l="1"/>
  <c r="E7" i="1"/>
  <c r="E6" i="1" l="1"/>
  <c r="I47" i="1" l="1"/>
  <c r="I45" i="1"/>
  <c r="I53" i="1"/>
  <c r="E40" i="1" l="1"/>
  <c r="E39" i="1"/>
  <c r="G39" i="1" s="1"/>
  <c r="I39" i="1" l="1"/>
  <c r="G83" i="1"/>
  <c r="D18" i="1"/>
  <c r="D83" i="1" s="1"/>
  <c r="E46" i="1" l="1"/>
  <c r="I46" i="1" s="1"/>
  <c r="E18" i="1"/>
  <c r="E83" i="1" s="1"/>
  <c r="A15" i="1"/>
  <c r="A16" i="1" s="1"/>
  <c r="A17" i="1" s="1"/>
  <c r="A18" i="1" s="1"/>
  <c r="A20" i="1" l="1"/>
  <c r="A22" i="1" s="1"/>
  <c r="A24" i="1" s="1"/>
  <c r="A26" i="1" s="1"/>
  <c r="A28" i="1" s="1"/>
  <c r="A30" i="1" s="1"/>
  <c r="A32" i="1" s="1"/>
  <c r="A33" i="1" s="1"/>
  <c r="A34" i="1" s="1"/>
  <c r="A35" i="1" s="1"/>
  <c r="A36" i="1" s="1"/>
  <c r="A39" i="1" l="1"/>
  <c r="A41" i="1" s="1"/>
  <c r="A42" i="1" s="1"/>
  <c r="A43" i="1" s="1"/>
  <c r="A44" i="1" s="1"/>
  <c r="A45" i="1" s="1"/>
  <c r="A48" i="1" s="1"/>
  <c r="A49" i="1" s="1"/>
  <c r="A51" i="1" s="1"/>
  <c r="A52" i="1" s="1"/>
  <c r="A53" i="1" s="1"/>
  <c r="A54" i="1" s="1"/>
  <c r="A55" i="1" s="1"/>
  <c r="A56" i="1" s="1"/>
  <c r="A57" i="1" s="1"/>
  <c r="A58" i="1" s="1"/>
  <c r="A59" i="1" s="1"/>
  <c r="A61" i="1" s="1"/>
  <c r="A62" i="1" s="1"/>
  <c r="A63" i="1" s="1"/>
  <c r="A65" i="1" s="1"/>
  <c r="A66" i="1" s="1"/>
  <c r="A67" i="1" s="1"/>
  <c r="A68" i="1" s="1"/>
  <c r="A69" i="1" s="1"/>
  <c r="A71" i="1" s="1"/>
  <c r="A72" i="1" s="1"/>
  <c r="A74" i="1" s="1"/>
  <c r="A75" i="1" s="1"/>
  <c r="A76" i="1" s="1"/>
  <c r="A77" i="1" s="1"/>
  <c r="A78" i="1" s="1"/>
  <c r="A79" i="1" s="1"/>
  <c r="A80" i="1" s="1"/>
  <c r="A81" i="1" s="1"/>
  <c r="A8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Dugovič Pavol</author>
  </authors>
  <commentList>
    <comment ref="F3" authorId="0" shapeId="0" xr:uid="{B1AAD4C9-02F6-411F-BDFD-F5BC81445628}">
      <text>
        <r>
          <rPr>
            <b/>
            <sz val="9"/>
            <color indexed="81"/>
            <rFont val="Segoe UI"/>
            <family val="2"/>
            <charset val="238"/>
          </rPr>
          <t>Dugovič Pavol:</t>
        </r>
        <r>
          <rPr>
            <sz val="9"/>
            <color indexed="81"/>
            <rFont val="Segoe UI"/>
            <family val="2"/>
            <charset val="238"/>
          </rPr>
          <t xml:space="preserve">
41 vlastné príjmy, 43 zdroj z predaja majetku, 46 rezervný fond, 52 bankové úvery, 111 zo štátneho rozpočtu, 11H transfery od ostatných subjektov VS, </t>
        </r>
      </text>
    </comment>
  </commentList>
</comments>
</file>

<file path=xl/sharedStrings.xml><?xml version="1.0" encoding="utf-8"?>
<sst xmlns="http://schemas.openxmlformats.org/spreadsheetml/2006/main" count="328" uniqueCount="165">
  <si>
    <t>0831</t>
  </si>
  <si>
    <t>REFERÁT INVESTIČNÝCH ČINNOSTÍ</t>
  </si>
  <si>
    <t>IP ODPOČET</t>
  </si>
  <si>
    <t>P.č.</t>
  </si>
  <si>
    <t>NÁZOV</t>
  </si>
  <si>
    <t>PROG.</t>
  </si>
  <si>
    <t>ČERPANIE  MINULĚ</t>
  </si>
  <si>
    <t>ZDROJ</t>
  </si>
  <si>
    <t xml:space="preserve">ČERPANIE </t>
  </si>
  <si>
    <t xml:space="preserve">ODHAD BUDÚCEHO  ČERPANIA </t>
  </si>
  <si>
    <t>STAV</t>
  </si>
  <si>
    <t>46</t>
  </si>
  <si>
    <t>11H</t>
  </si>
  <si>
    <t>Program č. 4 Doprava a komunikácie</t>
  </si>
  <si>
    <t>4 1 1</t>
  </si>
  <si>
    <t>Parkovisko Budatínska PP 2024
lokálna oprava</t>
  </si>
  <si>
    <t>Priechod pre chodcov Jasovská PP 2025 - vybudovanie nového priechodu pre chodcov</t>
  </si>
  <si>
    <t>v príprave</t>
  </si>
  <si>
    <t>Debarierizácia Turnianska PP 2024 - vybudovanie kontinuálneho priechodu pre chodcov a osvetlenia priechodu</t>
  </si>
  <si>
    <t>Parkovisko Osuského</t>
  </si>
  <si>
    <t>52</t>
  </si>
  <si>
    <t>111</t>
  </si>
  <si>
    <t>4 1 3</t>
  </si>
  <si>
    <t>Cyklotrasy prípravná a projektová dokumentácia:</t>
  </si>
  <si>
    <t>Program č. 5 Vzdelávanie</t>
  </si>
  <si>
    <t>Automaty na hygienické pomôcky PP 2025</t>
  </si>
  <si>
    <t>5 3</t>
  </si>
  <si>
    <t>ZŠ+MŠ Slnečnice PD - úver</t>
  </si>
  <si>
    <t>Bazén ZŠ Budatínska rekonštrukcia a modernizácia - (úver 500 000 EUR)</t>
  </si>
  <si>
    <t>zrealizované</t>
  </si>
  <si>
    <t>ZŠ Gessayova zníženie energetickej náročnosti rekonštrukcia a modernizácia - dotácia ŠR a úver</t>
  </si>
  <si>
    <t>ZŠ Pankúchova zníženie energetickej náročnosti rekonštrukcia a modernizácia - dotácia ŠR a úver</t>
  </si>
  <si>
    <t>MŠ Bzovická zníženie energetickej náročnosti rekonštrukcia a modernizácia - dotácia ŠR a úver</t>
  </si>
  <si>
    <t>v realizácií</t>
  </si>
  <si>
    <t>MŠ Šustekova zníženie energetickej náročnosti rekonštrukcia a modernizácia - dotácia a úver</t>
  </si>
  <si>
    <t>ZŠ Dudova zníženie energetickej náročnosti rekonštrukcia a modernizácia - dotácia ŠR a úver</t>
  </si>
  <si>
    <t>MŠ Ševčenkova 
rekonštrukcia a modernizácia</t>
  </si>
  <si>
    <t>MŠ Bohrova - podpora energetickej efektívnosti MŠ,
rekonštrukcia a modernizácia</t>
  </si>
  <si>
    <t>MŠ Lietavská - podpora energetickej efektívnosti MŠ,
rekonštrukcia a modernizácia</t>
  </si>
  <si>
    <t>MŠ Pifflova - podpora energetickej efektívnosti MŠ,
rekonštrukcia a modernizácia</t>
  </si>
  <si>
    <t>MŠ Lietavská, MŠ Piflová, MŠ Bohrova zníženie energetickej náročnosti rekonštrukcia a modernizácia - úver</t>
  </si>
  <si>
    <t>Exteriérové schody kuchyňa 
ZŠ Holíčska, ZŠ Budatínska</t>
  </si>
  <si>
    <t>Program č. 6 Kultúra a šport</t>
  </si>
  <si>
    <t xml:space="preserve">Knižnica Fedinova PP 2025
rekonštrukcia a modernizácia </t>
  </si>
  <si>
    <t>6 1</t>
  </si>
  <si>
    <t xml:space="preserve">v realizácií </t>
  </si>
  <si>
    <t>KZP projektová dokumentácia DK ZH</t>
  </si>
  <si>
    <t>6 2</t>
  </si>
  <si>
    <t>Zázemie ihrisko Pankúchova PP 2025</t>
  </si>
  <si>
    <t>6 4 2</t>
  </si>
  <si>
    <t>V spracovaní zadanie na obstarávanie zhotoviteľa.</t>
  </si>
  <si>
    <t>ŠH Veľký Draždiak 
rekonštrukcia a modernizácia - tribúna, vybavenie, šatne a zázemie, zo ŠR a z úveru</t>
  </si>
  <si>
    <t>Zateplenie ŠH Prokofievova nákup materiálu</t>
  </si>
  <si>
    <t>Program č. 7 Životné prostredie</t>
  </si>
  <si>
    <t>Kvetinové lúky PP 2025</t>
  </si>
  <si>
    <t>7 2</t>
  </si>
  <si>
    <t>Hniezda pre sokolov PP 2025</t>
  </si>
  <si>
    <t>7 3 1</t>
  </si>
  <si>
    <t>Rekonštrukcia a modernizácia VDI</t>
  </si>
  <si>
    <t>Protihlukový val Černyševského PD</t>
  </si>
  <si>
    <t xml:space="preserve">7 3 2 </t>
  </si>
  <si>
    <t>Program č. 9 Nakladanie s majetkom a bývanie</t>
  </si>
  <si>
    <t>9 2</t>
  </si>
  <si>
    <t>PD garáže a GD úver</t>
  </si>
  <si>
    <t>9 3</t>
  </si>
  <si>
    <t>PD prekládka VVN V.Draždiak</t>
  </si>
  <si>
    <t>V realizácií</t>
  </si>
  <si>
    <t xml:space="preserve">Externý dodávateľ pracuje na DÚR (Dokumentácia pre územné rozhodnutie) a súbežne aj na DSP (Dokumentácia pre stavebné povolenie). </t>
  </si>
  <si>
    <t>V príprave</t>
  </si>
  <si>
    <t>PD trh Mlynarovičova</t>
  </si>
  <si>
    <t>Mlátové chodníky VD 1 - úver</t>
  </si>
  <si>
    <t>DS Osuského - úver</t>
  </si>
  <si>
    <t>Dotačný program terasy</t>
  </si>
  <si>
    <t>Obnova CCC - z dotácie, z úveru</t>
  </si>
  <si>
    <t>Obnova strechy Braník - úver</t>
  </si>
  <si>
    <t>Fontána Technopol PD + realizácia - úver</t>
  </si>
  <si>
    <t>DK Lúky rekonštrukcia strechy - úver</t>
  </si>
  <si>
    <t>Trhovisko Mlynarovičova realizácia</t>
  </si>
  <si>
    <t>Obnova vnútrobloku Šustekova</t>
  </si>
  <si>
    <t>Nadchod Blagoevova PP 2025</t>
  </si>
  <si>
    <t>PP 2025 Obnova majetku ( Pont. Lávka)</t>
  </si>
  <si>
    <t>Bazén ZŠ Turnianska - rekonštrukcia a modernizácia- dotácia ŠR a úver</t>
  </si>
  <si>
    <t>V príprave nové lokality obnovy VDI po dokončení rozpracovaných VDI Znievska a Smolenická.</t>
  </si>
  <si>
    <t>MŠ Lietavská futbalové ihrisko</t>
  </si>
  <si>
    <t>POZNÁMKY k čerpaniu apríl</t>
  </si>
  <si>
    <t>Cyklotrasa prípravná a projektová dokumentácia, realizácia nových stavieb - spojený peší a cyklo chodník úcek Chorvátske rameno Kutlíkova-Medissimo</t>
  </si>
  <si>
    <t>PD hotová, hotové stavebné povolenie, čakáme na výzvu od externého poskytovateľa dotácií.</t>
  </si>
  <si>
    <t>Vydané stavebné povolenie, čakáme na vyhlásenie výzvy na podanie žiadosti o externé financovanie..</t>
  </si>
  <si>
    <t>V spracovaní PD a energetický certifikát. Čakáme na nahratie na stavebný portál - stavebný zámer, ešte nie je ukončené stavebné konanie.</t>
  </si>
  <si>
    <t xml:space="preserve">VDI Smolenická a VDI Znievska </t>
  </si>
  <si>
    <t>111,
11H</t>
  </si>
  <si>
    <t>ROZPOČET PO ÚPRAVE 2026</t>
  </si>
  <si>
    <r>
      <t xml:space="preserve">Odhad nákladov na realizáciu kontinuálne priechodu je 14 993,53 €. KDI na základe požaduje do priestoru doplniť svetelný zdroj. Vzniknuté náklady nad rámec schválených financií 15 tis. na realizáciu sú na spracovanie svetlotechnického (čerpanie suma 1107€ za svetlotechnický posudok, čerpanie za vypracovanie PD na nové svetlo 450€), realizácia osvetlenia cca 10 000€ - spracováva sa PD, čaká sa na súhlas vhodnej varianty od CSO (cestného správneho orgánu) a KDI. </t>
    </r>
    <r>
      <rPr>
        <b/>
        <sz val="9"/>
        <color theme="1"/>
        <rFont val="Arial Narrow"/>
        <family val="2"/>
        <charset val="238"/>
      </rPr>
      <t>Akcia pre riziko poškodenia tažkými mechanizmami počká na zrealizovanie rekonštrukcie bazéna v ZŠ, prejazd mechanizmov bude cez slepú ulicu Turniansku od Jasovskej.</t>
    </r>
  </si>
  <si>
    <t>ROZPOČET 2026</t>
  </si>
  <si>
    <t xml:space="preserve">Debarierizácia chodníkov PP 2025,2026 </t>
  </si>
  <si>
    <t>Zelené chodníky PP 2025,2026</t>
  </si>
  <si>
    <t>Hygienické zariadenia základných
škôl - rekonštrukcia a modernizácia - úver</t>
  </si>
  <si>
    <t>Stavba dokončená a prevzatá k 19.12.2025. Cena zo ZoD 274 987,53€ bez DPH + práce navyše 8 778,71 € bez DPH / spolu 349 032,45 € s DPH. Fakturácia za vykonané práce celkom (282 134,98 € bez DPH / 347 026,05€ s DPH), uhradené už aj zádržné 5%.</t>
  </si>
  <si>
    <t>zrealzované</t>
  </si>
  <si>
    <t xml:space="preserve">Predmet zákazky je komplexná obnova obvodového plášťa a striech budovy ZŠ Gessayova 2 s cieľom znížiť EN budovy, predĺžiť jej životnosť a zlepšiť vnútorné prostredie. Pribudnú tepelné čerpadlá, rekuperácia pre vykurovanie školy v prechodných obdobiach a rozšíri sa FVE na streche na 100 KW. Vysúťažený zhotoviteľ Eurobuilding, rozpočet 4 676 670 € s DPH, V júny predpokladaný podpis zmluvy so zhotoviteľom. Odbor ŽP rieši výrub stromov dotknutých realizáciou diela. </t>
  </si>
  <si>
    <t>Konečná cena podľa zmluvy o dielo 1 921 731,78 EUR s DPH, dielo ukončené. Rekonštrukcia hotová, dobieha fakturácia, 19.1. preberanie stavby. V riešení vybavenie plavárne a jej prevádzka.</t>
  </si>
  <si>
    <t xml:space="preserve"> NEVYČERPANÝ ZOSTATOK</t>
  </si>
  <si>
    <t>Prvý marcový týždeň odovzdanie staveniska, v pláne zateplenie strechy, zvýšenie bočných stien svetlíkov, zateplenie obvodoveho plášťa, výmena okien, dokončenie máj/jún. Cena zo ZoD 488 994,19 EUR s DPH. Jún 2026 realizácia prebieha, fakturácia za zateplenie fasády a strechy za odbobie marec 77 067,38€ bez DPH; DPH marec 17 725,50€; stav.práce apríl 61 528,87€; DPH apríl 14 151,64€</t>
  </si>
  <si>
    <t>Prvý marcový týždeň odovzdanie staveniska, v pláne zateplenie strechy, zvýšenie bočných stien svetlíkov, zateplenie obvodoveho plášťa, výmena okien, dokončenie máj/jún. Cena zo ZoD 494 639,33 EUR s DPH. Jún 2026 realizácia prebieha, fakturácia za zateplenie fasády a strechy za odbobie marec 81 543,54€ bez DPH; DPH marec 18 755,01€; apríl 101 784,01€ bez DPH; DPH april 23 410,32€</t>
  </si>
  <si>
    <t>Na dofinancovanie projektov rekonštrukcie a modernizácie MŠ Bohrova (?), MŠ Lietavská (62 717,19 EUR) a MŠ Pifflova (68 362,33 EUR).</t>
  </si>
  <si>
    <t>Cieľom je zlepšovanie energetickej hospodárnosti a obnovy verejných budov, príprava podkladov pre možnosť čerpania externých zdrojov. PD elektronicky odovzdaná skontrolovaná, v riešení podanie stav. zámeru na SÚ - portál výstavby - v riešení stavebné povolenie.</t>
  </si>
  <si>
    <t>Alokácia 19 000 EUR zriadenie kvetinových lúk v dvoch lokalitách (Humenské námestie, sídlisko Jama a údržba na 3 roky. V r. 2026 plán čerpania 11100 EUR. Obe lúky zrealizované, na jeseň plánovaná úržba.</t>
  </si>
  <si>
    <t>Hotová PD a rozpočet, PHZ oprava 4 vpustov dažďovej kanalizácie a betónovej vozovky najlacnejšia ponuka Switelski 37.041 € s DPH. Čerpanie za PD, Dofinancovanie 37 000 EUR z poslaneckých priorít 2026. Príprava zmluvy so zhotoviteľom, predpoklad realizácie leto 2026.</t>
  </si>
  <si>
    <t>Zrealizovaný nábeh na parkovanie Znievska 1 (Rozp. 1932,26€). Odoslané objednávky dodávateľovi na realizácie debarierizácií na Vilová ul. (rozp. 6 988,04€) a na Lenardovej ul. (rozp.5 591,60€), ďalšie debarierizácie v príprave : 3x Tematínska ul., (v procese schvaľovania objednávky). Dofinancovanie v sume 20 000 EUR z poslaneckých priorít 2026.</t>
  </si>
  <si>
    <t>Dokončený zelený chodník Jantárová cesta, fakturované v decembri 3080,62 EUR s DPH. V príprave nový zelený chodník k ekoučebni v areáli ZŠ Pankúchova PHZ cca 7 500 EUR. Dofinancovanie v sume 14 000 EUR z poslaneckých priorít 2026.</t>
  </si>
  <si>
    <t>Pilotný projekt zavedenia hygienických pomôcok na toaletách pre žiačky ZŠ. Suma 20 000€ na obstaranie materiálu a zariadení centrálne t.j. skrinky (dávkovače) + hyg.pomôcky. Záujem o zapojenie do projektu má predbežne 7 základných škôl. V štádiu zberu cenových ponúk od potenciálnych dodávateľov.</t>
  </si>
  <si>
    <t xml:space="preserve">Dofinancovanie z poslaneckých priorít 2026 v sume 6 000 EUR, príprava pred spustením projektu. Najlacnejšia aj jediná bola cenová ponuka Štátnej ochrany prírody SR v sume 13 776 EUR. </t>
  </si>
  <si>
    <t>PD Športové haly - Prípravná a projektová dokumentácia</t>
  </si>
  <si>
    <t>Tento rok plánované prebratie do správy MČ Petržalka ŠH Gercenova, ŠH Znievska a ŠH Wolkrova, po zhodnotení stavu (passport), vypracovanie vstupného energetického certifikátu a dopracovanie zadania pre vypracovanie PD a súťaž na zhotoviteľa PD. V júny prevzatá do správy MČ ŠH Gercenova. Nájomcovia ŠH Znievska a ŠH Wolkrova odmietli umožniť prevziať verejný majetok späť do správy MČ a budú predmetom súdneho konania.</t>
  </si>
  <si>
    <t>Odhad nákladov na rekonštrukciou celého ihriska cca 250 000 EUR. PP 2025 na VDI zatiaľ alokovaných 41000 EUR (VDI Bradáčova), uvažovaná alokácia z poslaneckých priorít 2026 na dofinancovanie ďalších 60 000 EUR, ihrisko je možné realizovať na etapy. Pripravuje sa návrh a rozpočet, uvažuje sa s rekonštrukciou deliacej steny ak to statika umožní, presunom Workoutu do strednej časti ihriska a rozšírením plochy VDI s rekonštrukciou povrchu a modernizáciou prvkou.</t>
  </si>
  <si>
    <t>Vysúťažený dodávateľ na projekt búracích prác , stavebné povolenie protihlukovej steny, cena zo ZoD 35 515,26 EUR s DPH, termín odovzdania projektu podľa ZoD je 17. týždeň. Máj-dokumentácia odovzdaná elektronicky, návrh protihlukovej steny zaslaný na stanovisko ŽSR.</t>
  </si>
  <si>
    <t>VDI Znievska a VDI Smolenická začiatok realizácie pri vhodných klimatických podmienkach. V pláne výmena herných prvkov a pokládka EPDM povrchov pri VDI Smolenická, VDI Znievska výmena herných prvkov a obnovy betónových múrikov a dopadových plôch. VDI Znievska zrealizované, vyfakturované náklady 56 199,61€ s DPH, VDI Smolenická prebieha finalizácia rozpočtu, komplikácie s nacenením EPDM vzhľadom na nestabilnú situáciu na trhu s ropnými produktami. Príprava procesu VO, pripravený návrh ZoD.</t>
  </si>
  <si>
    <t xml:space="preserve">Ihrisko Ľubovnianska obnova vnútrobloku PP 2025 </t>
  </si>
  <si>
    <t>Psí výbeh</t>
  </si>
  <si>
    <t>Garáže Mlynarovičova PD 4674,00€ s DPH, rozpočet realizácie 52 830€,- s DPH - Cieľom sú sanácie statických porúch nosných prvkov suterénu +lokálne opravy terasy. V príprave VO na zhotoviteľa odstránenia statických porúch. Máj vznikla požiadavka na dopracovanie rozpočtu a projektu o výmenu dažďových vpustí a zvodov v garáži po podlahu, čakáme na aktualizáciu.
Garáže Rovniankova - Úprava vstupov z dôvodu dočasného státia verejnosti, PHZ na realizáciu 185 828,- s DPH, postupene dochádzajú vyjadrenia k stav. konaniu. Spracovaná PD, vydané vyjadrenie KDI, v riešení ohláška. Predpoklad realizácie jeseň-zima.</t>
  </si>
  <si>
    <t>Obnova BD Medveďovej 21 - ŠFRB ÚVER a spoluúčasť MČ</t>
  </si>
  <si>
    <t>Rozpočet  1 738 362,20 eur s DPH za , Zmluva o úvere (ŠFRB) podpísaná a zverejnená (účinná 11.2.2026), čakáme na vyplatenie úveru. 
Predmet obnovy podľa ZoD so zhotoviteľom: 
časť A) cena zo ZoD 987 460,25 EUR s DPH,
- zateplenie strechy a obvodového plášťa BD, 
- výmena výplní otvorov v spol. priestoroch a bytoch,
- výmena bleskozvodu a hydraulické vyregulovanie ÚK,
časť B) cena zo ZoD 750 901,95 EUR s DPH,
- odstránenie systémových porúch BD lodžií a schodiska,
časť C) cena zo ZoD 13 157,80 EUR s DPH,
- príprava FTVE na stene.</t>
  </si>
  <si>
    <t>MČ Petržalka osloví FAD STU na vypracovanie štúdie ako semestrálna práca študentov zimný semester akad. rok 2026/2027. Bude sa definovať zadanie pre študentov v koordinácii s FAD STU. 
Upresňuje sa rozsah zadania pre projektovú dokumentáciu.</t>
  </si>
  <si>
    <t>Pôvodný rozpočet 108 031 EUR; na základe nepredvídateľných skutočností vznikli práce naviac a nové práce čím sa pôvodný rozpočet navýšil na 111 223,42 EUR s 23 % DPH. Nové práce zahŕňali zmenu obrubníkov za balustrády pre ochranu koreňového stystému stromov, v trase chodníka boli objavené základy kt. bolo treba odstrániť.</t>
  </si>
  <si>
    <t>Mlátové chodníky VD 2 východ -
PD a realizácia - úver</t>
  </si>
  <si>
    <t>Plánované pokračovanie mlatového chodníka sever-východ. PHZ PD 4858,50 s DPH; PHZ realizácie 305 091,- s DPH. Prebieha stavebné konanie, získané súhlasné stanovisko vlastníka LESY a magistrátu.</t>
  </si>
  <si>
    <t>ZOS Haanova 7 - dotácia, úver</t>
  </si>
  <si>
    <t>Prebieha stavebné konanie, snaha MČ o získanie externého financovania. Stavebný zámer (SZ) nahratý na stavebný portál, žiadosti o vyjadrenia k PD v procese (19.3. RÚVZ oznámil termín vydania stanoviska 60 dní.), parkovacie miesta dopracované do projektu - pokračuje stavebné konanie v rámci portálu výstavba a získavanie stanovísk.</t>
  </si>
  <si>
    <t>Nie sú vyriešené majetkové pomery, práce nie sú vykonávané, terasy chátrajú, zhoršuje sa technický stav. Sú vykonávané pravidelné obhliadky.</t>
  </si>
  <si>
    <t>Realizácia sanácie strechy v zmysle PD. Víťaz VO firma Genesis, rozpočet 238 851 bez DPH. V máji začali práce na sanácií strechy, predpoklad ukončenia koniec júna 2026. Čerpanie za projektovú dokumentáciu 9840€ s DPH.</t>
  </si>
  <si>
    <t>zastavené</t>
  </si>
  <si>
    <t>PD Betónová ruža - obnova vnútrobloku</t>
  </si>
  <si>
    <t>Oddelenie životného prostredia a územného rozvoja vyhodnotilo participáciu s obavyteľmi a vypracovalo správu ako jeden z podkladov pre spracovanie ďalších stupňov dokumentácie obnovy vnútrobloku. Cieľom tohto procesu nie je len technicky obnoviť zastarané povrchy, ale vrátiť tomuto priestoru
život a funkčnosť, ktorá zodpovedá nárokom 21. storočia. Na základe získaných podkladov prebieha príprava a v júny predpokladáme výhlásenie VO na dodávateľa PD.</t>
  </si>
  <si>
    <t>111, 11H</t>
  </si>
  <si>
    <t>V riešení súťaž na zhotoviteľa PD, Cieľ zastrašenie trhoviska a nová správcovská budova s verejnými WC.</t>
  </si>
  <si>
    <t>Oprava dvoch schodísk na verejnom priestranstve pri zástavke MHD. 
Rozpočet 28 008,37 eur s DPH. V procese získavania vyjadrení.
27.3. doručený projekt organizácie dopravy, spolu aj so Žiadosťou o vydanie stanoviska k určeniu použitia dopravných značienia dopravných zariadení na KDI- podaná žiadosť v ten deň na KDI,
Doručené stanovisko od Sekcie správy a údržby ciest na dopracovanie projektu, oslovený bol projektant s požiadavkou na dopracovanie PD, pravdepodobná aktualizácia rozpočtu.</t>
  </si>
  <si>
    <t>Pontónové lávky Tematínska, Lachova - realizácia</t>
  </si>
  <si>
    <t xml:space="preserve">PHZ Štúdia 4200€; Rozpočet PD 27 650,40€; Realizačná PD  19.3. Máme súhlas SVP s konceptom 26.3.hotová PD lávky so schodiskom a rampy s chodníkom v digitálnej a papierovej podobe. PD lávky je zatiaľ bez dielenskej dokumentácie, tú dodá do 14 dní. ~27.3. Do SVP odoslaná požiadavka začleniť plochu lávky, schodiska a rampy do vecného bremena ku cyklotrase. </t>
  </si>
  <si>
    <t>Príprava realizácie prvej novej lávky cez Chorvátske rameno na Tematínske, v júny 2026, odhadované náklady 100 - 140 tis. EUR bez DPH za každú lávku aj s napojením na blízke pešie a cyklo komunikácie, ralizácia čiastočne v réžií OSVP. Lávka Lachova predpoklad realizácie jeseň 2026.</t>
  </si>
  <si>
    <t xml:space="preserve">Knižnica Fedinova PP 2025
vybavenie </t>
  </si>
  <si>
    <t>Poslanecká priorita 2025 na nákup audio techniky a interiérového vybavenia. Realizácia v poslednej fáze rekonštrukcie knižnice - inštalácie interiérového vybavenia.</t>
  </si>
  <si>
    <t>Schodisko pri ŠH Znievska - odstránenie havarijného stavu</t>
  </si>
  <si>
    <t>Rekonštrukcia a modernizácia VDI Bradáčova čiastočne PP 2025</t>
  </si>
  <si>
    <t>Čerpanie r. 2025 v sume 684 € za PD, rozpočet obojstrannej debarierizácie aktualizovaný na sumu 5408,85 € s DPH, získaný súhlas Hl.mesta. Vyjadrenie KDI - priechod pre chodcov nebude potrebné vyznačiť nakoľko ide o zónu s utlmenou dopravou, stačí vyňatie zelene (preklasifikácia) a jednoduchá debarierizácia, osvetlenie nie je potrebné. Objednávka odoslaná dodávateľovi.</t>
  </si>
  <si>
    <t>Rekonštrukcia zrhŕňa spevnené plochy, dažďovú kanalizáciu, ochrana VN a NN podzemných vedení. VO výsledok: víťazná ponuka Swietelky-Slovakia s.r.o so sumou 273 543,55 € bez DPH / 336 458,57 € s DPH (23.1.2026). Navýšenie rozpočtu za práce nové práce zistené po odstránení asfaltovej vrstvy v sume 56 402,37 EUR. Práce začali začiatkom marca, potrvajú cca do polky júna. Predpokladaný termín rozhodnutia o kolaudácií 28.júna. Čerpanie za plán BOZP, odvoz odpadu 04/2026.</t>
  </si>
  <si>
    <t>Prebieha stavebné konanie na Špeciálnom stavebnom úrade na prvú etapu, úsek pri Chorvátskom ramene od Kutlíkovej po most pri Medissimo, rozpočet 1. etapy 221 255,88 EUR s DPH, pred podpisom zmluvy so zhotoviteľom Comfing s.r.o.. V júny nástup na zriadenie staveniska.</t>
  </si>
  <si>
    <t>Vysúťažený zhotoviteľ DAG a.s.,, rozpočet 1 844 759,65 EUR s DPH, ukončená kontrola VO, námietka uchádzača za vylúčenie zamiestnutá. Momentálne prebieha kontrola MIRRI na ÚVO. Vo februári odovzdané stavenisko zhotoviteľovi, príprava VO na stavebný dozor. Predpokladaný termín ukončenia rekonštrukcie leto 2027.</t>
  </si>
  <si>
    <t>PD prevzatá, dopracovanie MaR (meranie a regulácia) , príprava podkladov pre žiadosť o NFP (Nenávratný finančný prostriedok), stavebné konanie – Ohlásenie stavebných úprav v procese. Predmet zákazky je komplexná obnova obvodového plášťa a striech budovy ZŠ Pankúchova 4 s cieľom znížiť EN budovy, predĺžiť jej životnosť a zlepšiť vnútorné prostredie. Pribudnú tepelné čerpadlá, rekuperácia a rozšíri sa FVE na streche na 100 KW. Predpoklad realizácie v r. 2027. Prebieha stavebné konanie.</t>
  </si>
  <si>
    <t>Opakované VO v procese, zatiaľ príprava projektu organizácie dopravy. Odovzdané stavenisko zhotoviteľovi v júny.</t>
  </si>
  <si>
    <t>Dodávka a montáž vonkajších schodov pri ZŠ Holíčska a ZŠ Budatínska, pôvodné schody boli staticky narušené rozpočet 20 438,91 EUR s DPH za každé schody. Potreba úpravy rozpočtu, alokácia v rozpočte 2025 sa nestihla vyčerpať.</t>
  </si>
  <si>
    <t>Máj-jún prebiehajú práce zateplenia fasády budovy, objednávka projektu na bleskozvodu, práce naviac.</t>
  </si>
  <si>
    <r>
      <rPr>
        <b/>
        <sz val="9"/>
        <color theme="1"/>
        <rFont val="Arial Narrow"/>
        <family val="2"/>
        <charset val="238"/>
      </rPr>
      <t>1.časť VZT</t>
    </r>
    <r>
      <rPr>
        <sz val="9"/>
        <color theme="1"/>
        <rFont val="Arial Narrow"/>
        <family val="2"/>
        <charset val="238"/>
      </rPr>
      <t xml:space="preserve"> (cena zo ZoD 195 383,85 EUR s DPH) montáž a dodávka VZT v novembri 2025, realizácia prebieha, máj VZT v časti športovej plochy - pred dokončením,
</t>
    </r>
    <r>
      <rPr>
        <b/>
        <sz val="9"/>
        <color theme="1"/>
        <rFont val="Arial Narrow"/>
        <family val="2"/>
        <charset val="238"/>
      </rPr>
      <t>2.časť UK, ZTI</t>
    </r>
    <r>
      <rPr>
        <sz val="9"/>
        <color theme="1"/>
        <rFont val="Arial Narrow"/>
        <family val="2"/>
        <charset val="238"/>
      </rPr>
      <t xml:space="preserve"> (cena zo ZoD 147 059,83 EUR s DPH), jún realizácia prebieha,
</t>
    </r>
    <r>
      <rPr>
        <b/>
        <sz val="9"/>
        <color theme="1"/>
        <rFont val="Arial Narrow"/>
        <family val="2"/>
        <charset val="238"/>
      </rPr>
      <t xml:space="preserve">3.časť Športový povrch </t>
    </r>
    <r>
      <rPr>
        <sz val="9"/>
        <color theme="1"/>
        <rFont val="Arial Narrow"/>
        <family val="2"/>
        <charset val="238"/>
      </rPr>
      <t xml:space="preserve">(cena zo ZoD 211 156,12 EUR s DPH) realizácia ako posledná, od. 15.júna začnú robiť podlahy.
</t>
    </r>
    <r>
      <rPr>
        <b/>
        <sz val="9"/>
        <color theme="1"/>
        <rFont val="Arial Narrow"/>
        <family val="2"/>
        <charset val="238"/>
      </rPr>
      <t>4.časť Elektroinštalácie</t>
    </r>
    <r>
      <rPr>
        <sz val="9"/>
        <color theme="1"/>
        <rFont val="Arial Narrow"/>
        <family val="2"/>
        <charset val="238"/>
      </rPr>
      <t xml:space="preserve"> (cena zo ZoD 168 162,11 EUR s DPH) - v marci vyzvaný zhotoviteľ na prebratie staveniska,
</t>
    </r>
    <r>
      <rPr>
        <b/>
        <sz val="9"/>
        <color theme="1"/>
        <rFont val="Arial Narrow"/>
        <family val="2"/>
        <charset val="238"/>
      </rPr>
      <t>5.časť FVE</t>
    </r>
    <r>
      <rPr>
        <sz val="9"/>
        <color theme="1"/>
        <rFont val="Arial Narrow"/>
        <family val="2"/>
        <charset val="238"/>
      </rPr>
      <t xml:space="preserve"> (cena zo ZoD 24 393,70 EUR s DPH), realizácia medzi poslednými
</t>
    </r>
    <r>
      <rPr>
        <b/>
        <sz val="9"/>
        <color theme="1"/>
        <rFont val="Arial Narrow"/>
        <family val="2"/>
        <charset val="238"/>
      </rPr>
      <t>6.časť Ostatné stavebné práce</t>
    </r>
    <r>
      <rPr>
        <sz val="9"/>
        <color theme="1"/>
        <rFont val="Arial Narrow"/>
        <family val="2"/>
        <charset val="238"/>
      </rPr>
      <t xml:space="preserve"> (cena zo ZoD 99 994,18 EUR s DPH) v realizácií,
</t>
    </r>
    <r>
      <rPr>
        <b/>
        <sz val="9"/>
        <color theme="1"/>
        <rFont val="Arial Narrow"/>
        <family val="2"/>
        <charset val="238"/>
      </rPr>
      <t>7.časť Obvodový plášť</t>
    </r>
    <r>
      <rPr>
        <sz val="9"/>
        <color theme="1"/>
        <rFont val="Arial Narrow"/>
        <family val="2"/>
        <charset val="238"/>
      </rPr>
      <t xml:space="preserve"> (Cena zo ZoD 900 738,24 EUR s DPH) Po odkrytí strešného plášťa zistený zlý stav drevených nosníkov, vznikli práce naviac prepočítavanie statiky, hľadanie alternatívneho riešenia strešného plášťa. V januári hotová realizácia nových strešných panelov a plechového oplášťenia. V júny dokončovanie obvodovného plášťa.
</t>
    </r>
    <r>
      <rPr>
        <b/>
        <sz val="9"/>
        <color theme="1"/>
        <rFont val="Arial Narrow"/>
        <family val="2"/>
        <charset val="238"/>
      </rPr>
      <t>Zázemie</t>
    </r>
    <r>
      <rPr>
        <sz val="9"/>
        <color theme="1"/>
        <rFont val="Arial Narrow"/>
        <family val="2"/>
        <charset val="238"/>
      </rPr>
      <t xml:space="preserve"> (Cena zo ZoD 594 786,23 € s DPH)</t>
    </r>
    <r>
      <rPr>
        <b/>
        <sz val="9"/>
        <color theme="1"/>
        <rFont val="Arial Narrow"/>
        <family val="2"/>
        <charset val="238"/>
      </rPr>
      <t>:</t>
    </r>
    <r>
      <rPr>
        <sz val="9"/>
        <color theme="1"/>
        <rFont val="Arial Narrow"/>
        <family val="2"/>
        <charset val="238"/>
      </rPr>
      <t xml:space="preserve"> máj zrealizované murárske práce, hydroizolácie, realizujú sa inštalácie a strecha prízemia, vnútorné rozvody vody v realizácií,
</t>
    </r>
    <r>
      <rPr>
        <b/>
        <sz val="9"/>
        <color theme="1"/>
        <rFont val="Arial Narrow"/>
        <family val="2"/>
        <charset val="238"/>
      </rPr>
      <t>Tribúna v ŠH</t>
    </r>
    <r>
      <rPr>
        <sz val="9"/>
        <color theme="1"/>
        <rFont val="Arial Narrow"/>
        <family val="2"/>
        <charset val="238"/>
      </rPr>
      <t xml:space="preserve"> (Cena zo ZoD 386 220,00 EUR s DPH) v realizácií, máj začali s montážov profiov na pätkách a montážou konštrukcie. </t>
    </r>
  </si>
  <si>
    <t>V areály MŠ Lietavská prebiehajú stavebné práce na obnove a zateplení strechy a fasády, zvýšený pohyb ľudí, materiálu a mechanizmov, zvýšená prašnosť by mohli negatívne ovplyvniť nové ihrisko. Zber cenových ponúk, začiatok realizácie po ukončení stavebných prác.</t>
  </si>
  <si>
    <t xml:space="preserve">Vykonalo sa odstránenie staticky narušeného betónového múrika,kompletne sa obnovil asfalt, pribudlo oplotenie ihriska, príprava na pitnú fontánku a nový pingpongový stôl. Časť múrikov aj v druhej časti vnútrobloku po bývalom VDI sa odstránilo, priestor sa vyrovnal a zatrávnil. V pláne osadiť pitnú fontánku, futbalové bránky a nové workoutové ihrisko (financovanie z poslaneckej priority 2026). </t>
  </si>
  <si>
    <t>Príprava psieho výbehu v novej lokalite. Magistrát dal zamietavé stanovisko k lokalite Šustekova.</t>
  </si>
  <si>
    <t>PD pokračuje spracovanie, 1. Fáza odovzdaná, PHZ 1.etapy - 518 702 € bez DPH, bez ELI (elektroinštalácie)., prebieha spracovanie kompletného stavebného zámeru pre stavebné konanie. V príprave dodatok na spracovanie ďalšie fázy PD.</t>
  </si>
  <si>
    <t>Čakáme na vyhlásenie výzvy na predkladanie žiadostí o externé financovanie.Prednosť má druhé kultúrne zariadenie DK Lúky kde zateká strecha.</t>
  </si>
  <si>
    <t>PD v štádiu spracovania, riesenie vlastnicke vztahy. Realizácia presunutá na ďalšie roky.</t>
  </si>
  <si>
    <t>Plán obnovy strechy DK a telocvične. Ziskaný súhlas magistrátu, vydané stavebné povolenie. V riešení externé financovanie z výzvy environmentálneho fondu na komplexnú obnovu pre zníženie energetickej náročnosti budovy.</t>
  </si>
  <si>
    <t>Alokácia z poslaneckých prioriít 2026 spolu v sume 30 000€ na odstránenie havarijného stavu schodiska, obitie opadávajúcich obkladov a nová omietka, oprava oplechovania a odvodu vody zo strechy, oprava stupňov schodov. Realizácia po prevzatí ŠH do správy MČ. PHZ v sume 26 972,39€ s DPH.</t>
  </si>
  <si>
    <t>Čerpanie v r. 2025 na projektovú dokumentáciu. Cena zo ZoD na stavebnú časť 470 988,66 € s DPH, prebiehajú rekonštrukčné práce komplexnej premeny pôvodných priestorov materskej školy na modernú knižnicu. Čerpanie v r. 2026  za fakturáciu stavebného dozoru a stavebný prác. Predpoklad sťahovania júl-august 2026.</t>
  </si>
  <si>
    <r>
      <rPr>
        <b/>
        <sz val="9"/>
        <color theme="1"/>
        <rFont val="Arial Narrow"/>
        <family val="2"/>
        <charset val="238"/>
      </rPr>
      <t xml:space="preserve">ZŠ Lachova </t>
    </r>
    <r>
      <rPr>
        <sz val="9"/>
        <color theme="1"/>
        <rFont val="Arial Narrow"/>
        <family val="2"/>
        <charset val="238"/>
      </rPr>
      <t xml:space="preserve">obnova hygienických zariadení (HZ) v bloku B1 1.NP-3.NP a bloku A1 2.NP - rozpočet 252 788,83€ s DPH, predpokladaná realizácia leto 2026.Žiadosť o prostriedky na havarijnú situáciu blok B1 - podaná 7.10.2025 na RUŠS (Regionálny úrad školskej správy), čaká sa na rozhodnutie o datácií. Predmetom je výmena zvislých a ležatých rozvodov vody, hydrantu a kanalizácie, výmena elektroinštalácie a koncových prvkov (svietidlá, vypínače, zásuvky), vybúranie pôvodných obkladov a dlažieb,výmena priečok, D+M dverí. Vybudovanie bezbarierovej toalety s príslušenstvom na každom dotknutom poschodí.
</t>
    </r>
    <r>
      <rPr>
        <b/>
        <sz val="9"/>
        <color theme="1"/>
        <rFont val="Arial Narrow"/>
        <family val="2"/>
        <charset val="238"/>
      </rPr>
      <t>ZŠ Budatínska</t>
    </r>
    <r>
      <rPr>
        <sz val="9"/>
        <color theme="1"/>
        <rFont val="Arial Narrow"/>
        <family val="2"/>
        <charset val="238"/>
      </rPr>
      <t xml:space="preserve"> obnova HZ blok A1 2.NP - PHZ 44 993,88€ s DPH, pripravujú sa podklady pre VO.
</t>
    </r>
    <r>
      <rPr>
        <b/>
        <sz val="9"/>
        <color theme="1"/>
        <rFont val="Arial Narrow"/>
        <family val="2"/>
        <charset val="238"/>
      </rPr>
      <t>ZŠ Holíčska</t>
    </r>
    <r>
      <rPr>
        <sz val="9"/>
        <color theme="1"/>
        <rFont val="Arial Narrow"/>
        <family val="2"/>
        <charset val="238"/>
      </rPr>
      <t xml:space="preserve"> obnova HZ blok B1 3.NP - PHZ 86 621,86€ s DPH, pripravujú sa podklady pre VO.
</t>
    </r>
    <r>
      <rPr>
        <b/>
        <sz val="9"/>
        <color theme="1"/>
        <rFont val="Arial Narrow"/>
        <family val="2"/>
        <charset val="238"/>
      </rPr>
      <t>ZŠ Turnianska</t>
    </r>
    <r>
      <rPr>
        <sz val="9"/>
        <color theme="1"/>
        <rFont val="Arial Narrow"/>
        <family val="2"/>
        <charset val="238"/>
      </rPr>
      <t xml:space="preserve"> 10 obnova HZ blok B1 3.NP, A1 2.NP, prístavba 3.,4. NP - príprava rozpočtu;
</t>
    </r>
    <r>
      <rPr>
        <b/>
        <sz val="9"/>
        <color theme="1"/>
        <rFont val="Arial Narrow"/>
        <family val="2"/>
        <charset val="238"/>
      </rPr>
      <t>ZŠ Nobelovo nám.</t>
    </r>
    <r>
      <rPr>
        <sz val="9"/>
        <color theme="1"/>
        <rFont val="Arial Narrow"/>
        <family val="2"/>
        <charset val="238"/>
      </rPr>
      <t xml:space="preserve"> obnova HZ blok B1 2.3.NP, blok A1 2.NP, finalizácia rozpočtu, zatiaľ PHZ 85 200€ bez DPH,</t>
    </r>
  </si>
  <si>
    <t>V decembri 2025 sfinalizovaný prevod pozemku o výmere 6 381 m2 v časti Slnečnice od spoločnosti Cresco Real Estate pod budúcou školou. Prevzatá PD pre územné konanie, príprava procesu na VO pre ďalšie stupne PD. Cenová ponuka za PD nacenená na 1,2 milióna.</t>
  </si>
  <si>
    <t xml:space="preserve">Odovzdanie spracovaného zámeru a projektu stavby úseku pri Chorvátskom ramene od prečerpávacej stanice po Kutlíkovu: Chorvátske rameno, spoločný chodník pre peších a cyklistov (13 110€ bez DPH). V marci objednávka na projekt posudenia stability svahu Chorvátske rameno cyklochodník (2 460,00 EUR s DPH). Cyklotrasa č. 19 Jiráskova-ŽST potreba aktualizácie projektu a rozpočtu, pôvodný projektant už nežije, hľadáme nového projektanta. V pláne úprava PD 3. etepy cyklotrasy Chorátske rameno. </t>
  </si>
  <si>
    <t>Nadchod súčasťou terasy ku ktorej MČ nemá pravny vzťah. Mesto sa prihlásilo k pozemku ale nie k stavbe. Pri žiadosti o búracie povolenie treba súhlas vlastníka.  Zaevidovanie podnetu na Štátny stavebný dohľad nebolo zo strany Regionalneho uradu uzemného planovania prijaté. Komunikujeme so stavebným úradom o možnostiach ďalšieho postupu.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</si>
</sst>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b/>
      <sz val="9"/>
      <color theme="1"/>
      <name val="Arial Narrow"/>
      <family val="2"/>
      <charset val="238"/>
    </font>
    <font>
      <sz val="11"/>
      <color theme="1"/>
      <name val="Arial Narrow"/>
      <family val="2"/>
      <charset val="238"/>
    </font>
    <font>
      <sz val="9"/>
      <color theme="1"/>
      <name val="Arial Narrow"/>
      <family val="2"/>
      <charset val="238"/>
    </font>
    <font>
      <b/>
      <sz val="9"/>
      <name val="Arial Narrow"/>
      <family val="2"/>
      <charset val="238"/>
    </font>
    <font>
      <sz val="9"/>
      <name val="Arial Narrow"/>
      <family val="2"/>
      <charset val="238"/>
    </font>
    <font>
      <b/>
      <sz val="9"/>
      <color indexed="81"/>
      <name val="Segoe UI"/>
      <family val="2"/>
      <charset val="238"/>
    </font>
    <font>
      <sz val="9"/>
      <color indexed="81"/>
      <name val="Segoe UI"/>
      <family val="2"/>
      <charset val="238"/>
    </font>
  </fonts>
  <fills count="7">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00">
    <xf numFmtId="0" fontId="0" fillId="0" borderId="0" xfId="0"/>
    <xf numFmtId="49" fontId="1" fillId="0" borderId="1" xfId="0" applyNumberFormat="1" applyFont="1" applyBorder="1" applyAlignment="1">
      <alignment horizontal="center" vertical="center"/>
    </xf>
    <xf numFmtId="49"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49" fontId="3" fillId="0" borderId="2" xfId="0" applyNumberFormat="1" applyFont="1" applyBorder="1" applyAlignment="1">
      <alignment horizontal="center" vertical="center"/>
    </xf>
    <xf numFmtId="0" fontId="2" fillId="0" borderId="0" xfId="0" applyFont="1" applyAlignment="1">
      <alignment horizontal="center" vertical="center"/>
    </xf>
    <xf numFmtId="0" fontId="3" fillId="0" borderId="3" xfId="0" applyFont="1" applyBorder="1" applyAlignment="1">
      <alignment horizontal="center" vertical="center"/>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49" fontId="1" fillId="3"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4" xfId="0" applyFont="1" applyBorder="1" applyAlignment="1">
      <alignment horizontal="center" vertical="center"/>
    </xf>
    <xf numFmtId="49" fontId="3" fillId="0" borderId="4" xfId="0" applyNumberFormat="1" applyFont="1" applyBorder="1" applyAlignment="1">
      <alignment horizontal="center" vertical="center"/>
    </xf>
    <xf numFmtId="4" fontId="3" fillId="0" borderId="4" xfId="0" applyNumberFormat="1" applyFont="1" applyBorder="1" applyAlignment="1">
      <alignment horizontal="right" vertical="center"/>
    </xf>
    <xf numFmtId="0" fontId="3" fillId="0" borderId="4" xfId="0" applyFont="1" applyBorder="1" applyAlignment="1">
      <alignment horizontal="left" vertical="center" wrapText="1"/>
    </xf>
    <xf numFmtId="4" fontId="5" fillId="0" borderId="4" xfId="0" applyNumberFormat="1" applyFont="1" applyBorder="1" applyAlignment="1">
      <alignment horizontal="right" vertical="center"/>
    </xf>
    <xf numFmtId="4" fontId="5" fillId="0" borderId="4" xfId="0" applyNumberFormat="1" applyFont="1" applyBorder="1" applyAlignment="1">
      <alignment horizontal="center" vertical="center"/>
    </xf>
    <xf numFmtId="0" fontId="3" fillId="5" borderId="4" xfId="0" applyFont="1" applyFill="1" applyBorder="1" applyAlignment="1">
      <alignment horizontal="center" vertical="center"/>
    </xf>
    <xf numFmtId="0" fontId="3" fillId="5" borderId="4" xfId="0" applyFont="1" applyFill="1" applyBorder="1" applyAlignment="1">
      <alignment horizontal="left" vertical="center" wrapText="1"/>
    </xf>
    <xf numFmtId="49" fontId="3" fillId="5" borderId="4" xfId="0" applyNumberFormat="1" applyFont="1" applyFill="1" applyBorder="1" applyAlignment="1">
      <alignment horizontal="center" vertical="center"/>
    </xf>
    <xf numFmtId="4" fontId="3" fillId="5" borderId="4" xfId="0" applyNumberFormat="1" applyFont="1" applyFill="1" applyBorder="1" applyAlignment="1">
      <alignment horizontal="right" vertical="center"/>
    </xf>
    <xf numFmtId="4" fontId="5" fillId="5" borderId="4" xfId="0" applyNumberFormat="1" applyFont="1" applyFill="1" applyBorder="1" applyAlignment="1">
      <alignment horizontal="right" vertical="center"/>
    </xf>
    <xf numFmtId="4" fontId="5" fillId="5" borderId="4" xfId="0" applyNumberFormat="1" applyFont="1" applyFill="1" applyBorder="1" applyAlignment="1">
      <alignment horizontal="center" vertical="center" wrapText="1"/>
    </xf>
    <xf numFmtId="4" fontId="5" fillId="5" borderId="4" xfId="0" applyNumberFormat="1" applyFont="1" applyFill="1" applyBorder="1" applyAlignment="1">
      <alignment horizontal="center" vertical="center"/>
    </xf>
    <xf numFmtId="0" fontId="3" fillId="5" borderId="4" xfId="0" applyFont="1" applyFill="1" applyBorder="1" applyAlignment="1">
      <alignment horizontal="left" vertical="center"/>
    </xf>
    <xf numFmtId="4" fontId="5" fillId="0" borderId="4" xfId="0" applyNumberFormat="1" applyFont="1" applyBorder="1" applyAlignment="1">
      <alignment vertical="center"/>
    </xf>
    <xf numFmtId="0" fontId="3" fillId="0" borderId="4" xfId="0" applyFont="1" applyBorder="1" applyAlignment="1">
      <alignment vertical="center" wrapText="1"/>
    </xf>
    <xf numFmtId="4" fontId="5" fillId="0" borderId="4" xfId="0" applyNumberFormat="1" applyFont="1" applyBorder="1" applyAlignment="1">
      <alignment horizontal="center" vertical="center" wrapText="1"/>
    </xf>
    <xf numFmtId="4" fontId="3" fillId="0" borderId="4" xfId="0" applyNumberFormat="1" applyFont="1" applyBorder="1" applyAlignment="1">
      <alignment horizontal="right" vertical="center" wrapText="1"/>
    </xf>
    <xf numFmtId="4" fontId="3" fillId="0" borderId="4" xfId="0" applyNumberFormat="1" applyFont="1" applyBorder="1" applyAlignment="1">
      <alignment horizontal="center" vertical="center" wrapText="1"/>
    </xf>
    <xf numFmtId="4" fontId="3" fillId="5" borderId="4" xfId="0" applyNumberFormat="1" applyFont="1" applyFill="1" applyBorder="1" applyAlignment="1">
      <alignment horizontal="center" vertical="center" wrapText="1"/>
    </xf>
    <xf numFmtId="4" fontId="3" fillId="3" borderId="4" xfId="0" applyNumberFormat="1" applyFont="1" applyFill="1" applyBorder="1" applyAlignment="1">
      <alignment horizontal="right" vertical="center"/>
    </xf>
    <xf numFmtId="49" fontId="3" fillId="3" borderId="4" xfId="0" applyNumberFormat="1" applyFont="1" applyFill="1" applyBorder="1" applyAlignment="1">
      <alignment horizontal="center" vertical="center"/>
    </xf>
    <xf numFmtId="0" fontId="3" fillId="0" borderId="0" xfId="0" applyFont="1" applyAlignment="1">
      <alignment horizontal="left" vertical="center"/>
    </xf>
    <xf numFmtId="49" fontId="2" fillId="0" borderId="0" xfId="0" applyNumberFormat="1" applyFont="1" applyAlignment="1">
      <alignment horizontal="center" vertical="center"/>
    </xf>
    <xf numFmtId="4" fontId="1" fillId="0" borderId="2" xfId="0" applyNumberFormat="1" applyFont="1" applyBorder="1" applyAlignment="1">
      <alignment horizontal="center" vertical="center"/>
    </xf>
    <xf numFmtId="4" fontId="3" fillId="0" borderId="2" xfId="0" applyNumberFormat="1" applyFont="1" applyBorder="1" applyAlignment="1">
      <alignment horizontal="center" vertical="center"/>
    </xf>
    <xf numFmtId="4" fontId="1" fillId="2" borderId="4" xfId="0" applyNumberFormat="1" applyFont="1" applyFill="1" applyBorder="1" applyAlignment="1">
      <alignment horizontal="center" vertical="center" wrapText="1"/>
    </xf>
    <xf numFmtId="4" fontId="3" fillId="0" borderId="4" xfId="0" applyNumberFormat="1" applyFont="1" applyBorder="1" applyAlignment="1">
      <alignment horizontal="center" vertical="center"/>
    </xf>
    <xf numFmtId="4" fontId="3" fillId="5" borderId="4" xfId="0" applyNumberFormat="1" applyFont="1" applyFill="1" applyBorder="1" applyAlignment="1">
      <alignment horizontal="center" vertical="center"/>
    </xf>
    <xf numFmtId="4" fontId="2" fillId="0" borderId="0" xfId="0" applyNumberFormat="1" applyFont="1" applyAlignment="1">
      <alignment horizontal="center" vertical="center"/>
    </xf>
    <xf numFmtId="0" fontId="3" fillId="0" borderId="5" xfId="0" applyFont="1" applyBorder="1" applyAlignment="1">
      <alignment vertical="center" wrapText="1"/>
    </xf>
    <xf numFmtId="49" fontId="3" fillId="0" borderId="4" xfId="0" applyNumberFormat="1" applyFont="1" applyBorder="1" applyAlignment="1">
      <alignment horizontal="center" vertical="center" wrapText="1"/>
    </xf>
    <xf numFmtId="4" fontId="5" fillId="0" borderId="5" xfId="0" applyNumberFormat="1" applyFont="1" applyBorder="1" applyAlignment="1">
      <alignment vertical="center"/>
    </xf>
    <xf numFmtId="4" fontId="5" fillId="0" borderId="7" xfId="0" applyNumberFormat="1" applyFont="1" applyBorder="1" applyAlignment="1">
      <alignment vertical="center"/>
    </xf>
    <xf numFmtId="4" fontId="3" fillId="0" borderId="4" xfId="0" applyNumberFormat="1" applyFont="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left" vertical="center" wrapText="1"/>
    </xf>
    <xf numFmtId="4" fontId="3" fillId="0" borderId="5" xfId="0" applyNumberFormat="1" applyFont="1" applyBorder="1" applyAlignment="1">
      <alignment horizontal="center" vertical="center" wrapText="1"/>
    </xf>
    <xf numFmtId="0" fontId="3" fillId="0" borderId="4" xfId="0" applyFont="1" applyBorder="1" applyAlignment="1">
      <alignment horizontal="center" vertical="center"/>
    </xf>
    <xf numFmtId="0" fontId="3" fillId="0" borderId="4" xfId="0" applyFont="1" applyBorder="1" applyAlignment="1">
      <alignment horizontal="left" vertical="center" wrapText="1"/>
    </xf>
    <xf numFmtId="0" fontId="3" fillId="6" borderId="4" xfId="0" applyFont="1" applyFill="1" applyBorder="1" applyAlignment="1">
      <alignment horizontal="center" vertical="center"/>
    </xf>
    <xf numFmtId="0" fontId="3" fillId="6" borderId="4" xfId="0" applyFont="1" applyFill="1" applyBorder="1" applyAlignment="1">
      <alignment horizontal="left" vertical="center" wrapText="1"/>
    </xf>
    <xf numFmtId="4" fontId="3" fillId="6" borderId="4" xfId="0" applyNumberFormat="1" applyFont="1" applyFill="1" applyBorder="1" applyAlignment="1">
      <alignment horizontal="center" vertical="center"/>
    </xf>
    <xf numFmtId="4" fontId="3" fillId="6" borderId="4" xfId="0" applyNumberFormat="1" applyFont="1" applyFill="1" applyBorder="1" applyAlignment="1">
      <alignment horizontal="right" vertical="center"/>
    </xf>
    <xf numFmtId="49" fontId="3" fillId="6" borderId="4" xfId="0" applyNumberFormat="1" applyFont="1" applyFill="1" applyBorder="1" applyAlignment="1">
      <alignment horizontal="center" vertical="center"/>
    </xf>
    <xf numFmtId="4" fontId="5" fillId="6" borderId="4" xfId="0" applyNumberFormat="1" applyFont="1" applyFill="1" applyBorder="1" applyAlignment="1">
      <alignment horizontal="right" vertical="center"/>
    </xf>
    <xf numFmtId="4" fontId="3" fillId="6" borderId="4" xfId="0" applyNumberFormat="1" applyFont="1" applyFill="1" applyBorder="1" applyAlignment="1">
      <alignment horizontal="center" vertical="center" wrapText="1"/>
    </xf>
    <xf numFmtId="0" fontId="1" fillId="4" borderId="4" xfId="0" applyFont="1" applyFill="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4" fontId="3" fillId="0" borderId="5" xfId="0" applyNumberFormat="1" applyFont="1" applyBorder="1" applyAlignment="1">
      <alignment horizontal="center" vertical="center" wrapText="1"/>
    </xf>
    <xf numFmtId="4" fontId="3" fillId="0" borderId="6" xfId="0" applyNumberFormat="1" applyFont="1" applyBorder="1" applyAlignment="1">
      <alignment horizontal="center" vertical="center" wrapText="1"/>
    </xf>
    <xf numFmtId="4" fontId="3" fillId="5" borderId="5" xfId="0" applyNumberFormat="1" applyFont="1" applyFill="1" applyBorder="1" applyAlignment="1">
      <alignment horizontal="center" vertical="center"/>
    </xf>
    <xf numFmtId="4" fontId="3" fillId="5" borderId="6" xfId="0" applyNumberFormat="1" applyFont="1" applyFill="1" applyBorder="1" applyAlignment="1">
      <alignment horizontal="center" vertical="center"/>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4" fontId="5" fillId="5" borderId="5" xfId="0" applyNumberFormat="1" applyFont="1" applyFill="1" applyBorder="1" applyAlignment="1">
      <alignment horizontal="center" vertical="center" wrapText="1"/>
    </xf>
    <xf numFmtId="4" fontId="5" fillId="5" borderId="6" xfId="0" applyNumberFormat="1" applyFont="1" applyFill="1" applyBorder="1" applyAlignment="1">
      <alignment horizontal="center" vertical="center" wrapText="1"/>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4" fontId="5" fillId="0" borderId="5" xfId="0" applyNumberFormat="1" applyFont="1" applyBorder="1" applyAlignment="1">
      <alignment horizontal="center" vertical="center"/>
    </xf>
    <xf numFmtId="4" fontId="5" fillId="0" borderId="6" xfId="0" applyNumberFormat="1"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center" wrapText="1"/>
    </xf>
    <xf numFmtId="4" fontId="5" fillId="0" borderId="5" xfId="0" applyNumberFormat="1" applyFont="1" applyBorder="1" applyAlignment="1">
      <alignment horizontal="center" vertical="center" wrapText="1"/>
    </xf>
    <xf numFmtId="4" fontId="5" fillId="0" borderId="7"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4" fontId="3" fillId="0" borderId="5" xfId="0" applyNumberFormat="1" applyFont="1" applyBorder="1" applyAlignment="1">
      <alignment horizontal="center" vertical="center"/>
    </xf>
    <xf numFmtId="4" fontId="3" fillId="0" borderId="7" xfId="0" applyNumberFormat="1" applyFont="1" applyBorder="1" applyAlignment="1">
      <alignment horizontal="center" vertical="center"/>
    </xf>
    <xf numFmtId="4" fontId="3" fillId="0" borderId="6" xfId="0" applyNumberFormat="1" applyFont="1" applyBorder="1" applyAlignment="1">
      <alignment horizontal="center" vertical="center"/>
    </xf>
    <xf numFmtId="4" fontId="5" fillId="0" borderId="7" xfId="0" applyNumberFormat="1" applyFont="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5" fillId="5" borderId="5" xfId="0" applyFont="1" applyFill="1" applyBorder="1" applyAlignment="1">
      <alignment horizontal="left" vertical="center" wrapText="1"/>
    </xf>
    <xf numFmtId="0" fontId="5" fillId="5" borderId="6" xfId="0" applyFont="1" applyFill="1" applyBorder="1" applyAlignment="1">
      <alignment horizontal="left" vertical="center" wrapText="1"/>
    </xf>
    <xf numFmtId="4" fontId="5" fillId="0" borderId="5" xfId="0" applyNumberFormat="1" applyFont="1" applyBorder="1" applyAlignment="1">
      <alignment horizontal="right" vertical="center"/>
    </xf>
    <xf numFmtId="4" fontId="5" fillId="0" borderId="6" xfId="0" applyNumberFormat="1" applyFont="1" applyBorder="1" applyAlignment="1">
      <alignment horizontal="right" vertical="center"/>
    </xf>
    <xf numFmtId="0" fontId="3" fillId="0" borderId="4" xfId="0" applyFont="1" applyBorder="1" applyAlignment="1">
      <alignment horizontal="center" vertical="center"/>
    </xf>
    <xf numFmtId="0" fontId="3" fillId="0" borderId="4" xfId="0" applyFont="1" applyBorder="1" applyAlignment="1">
      <alignment horizontal="lef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16733-ACFA-4563-B6F0-54B11FEDB2B4}">
  <dimension ref="A1:U83"/>
  <sheetViews>
    <sheetView tabSelected="1" zoomScaleNormal="100" workbookViewId="0">
      <pane ySplit="3" topLeftCell="A79" activePane="bottomLeft" state="frozen"/>
      <selection pane="bottomLeft" activeCell="I82" sqref="I82"/>
    </sheetView>
  </sheetViews>
  <sheetFormatPr defaultColWidth="9.140625" defaultRowHeight="16.5" x14ac:dyDescent="0.25"/>
  <cols>
    <col min="1" max="1" width="5.28515625" style="5" customWidth="1"/>
    <col min="2" max="2" width="21.85546875" style="5" customWidth="1"/>
    <col min="3" max="3" width="5.28515625" style="10" customWidth="1"/>
    <col min="4" max="4" width="10" style="45" customWidth="1"/>
    <col min="5" max="5" width="9.5703125" style="5" bestFit="1" customWidth="1"/>
    <col min="6" max="6" width="7" style="39" customWidth="1"/>
    <col min="7" max="7" width="13.140625" style="5" customWidth="1"/>
    <col min="8" max="8" width="10.85546875" style="5" customWidth="1"/>
    <col min="9" max="9" width="11.42578125" style="5" customWidth="1"/>
    <col min="10" max="10" width="9" style="5" customWidth="1"/>
    <col min="11" max="11" width="10.7109375" style="10" customWidth="1"/>
    <col min="12" max="12" width="50.140625" style="5" customWidth="1"/>
    <col min="13" max="13" width="9.28515625" style="5" customWidth="1"/>
    <col min="14" max="16384" width="9.140625" style="5"/>
  </cols>
  <sheetData>
    <row r="1" spans="1:21" x14ac:dyDescent="0.25">
      <c r="A1" s="1" t="s">
        <v>0</v>
      </c>
      <c r="B1" s="2"/>
      <c r="C1" s="3" t="s">
        <v>1</v>
      </c>
      <c r="D1" s="40"/>
      <c r="E1" s="3"/>
      <c r="F1" s="2"/>
      <c r="G1" s="3"/>
      <c r="H1" s="3"/>
      <c r="I1" s="3"/>
      <c r="J1" s="3"/>
      <c r="K1" s="3"/>
      <c r="L1" s="4" t="s">
        <v>2</v>
      </c>
      <c r="N1" s="6"/>
      <c r="O1" s="6"/>
      <c r="P1" s="6"/>
      <c r="Q1" s="6"/>
      <c r="R1" s="6"/>
      <c r="S1" s="6"/>
      <c r="T1" s="6"/>
      <c r="U1" s="6"/>
    </row>
    <row r="2" spans="1:21" ht="7.5" customHeight="1" x14ac:dyDescent="0.25">
      <c r="A2" s="7"/>
      <c r="B2" s="8"/>
      <c r="C2" s="8"/>
      <c r="D2" s="41"/>
      <c r="E2" s="8"/>
      <c r="F2" s="9"/>
      <c r="G2" s="8"/>
      <c r="H2" s="8"/>
      <c r="I2" s="8"/>
      <c r="J2" s="8"/>
      <c r="L2" s="11"/>
    </row>
    <row r="3" spans="1:21" ht="40.5" x14ac:dyDescent="0.25">
      <c r="A3" s="12" t="s">
        <v>3</v>
      </c>
      <c r="B3" s="12" t="s">
        <v>4</v>
      </c>
      <c r="C3" s="12" t="s">
        <v>5</v>
      </c>
      <c r="D3" s="42" t="s">
        <v>6</v>
      </c>
      <c r="E3" s="13" t="s">
        <v>93</v>
      </c>
      <c r="F3" s="14" t="s">
        <v>7</v>
      </c>
      <c r="G3" s="15" t="s">
        <v>91</v>
      </c>
      <c r="H3" s="15" t="s">
        <v>8</v>
      </c>
      <c r="I3" s="15" t="s">
        <v>101</v>
      </c>
      <c r="J3" s="15" t="s">
        <v>9</v>
      </c>
      <c r="K3" s="15" t="s">
        <v>10</v>
      </c>
      <c r="L3" s="15" t="s">
        <v>84</v>
      </c>
    </row>
    <row r="4" spans="1:21" x14ac:dyDescent="0.25">
      <c r="A4" s="63" t="s">
        <v>13</v>
      </c>
      <c r="B4" s="63"/>
      <c r="C4" s="63"/>
      <c r="D4" s="63"/>
      <c r="E4" s="63"/>
      <c r="F4" s="63"/>
      <c r="G4" s="63"/>
      <c r="H4" s="63"/>
      <c r="I4" s="63"/>
      <c r="J4" s="63"/>
      <c r="K4" s="63"/>
      <c r="L4" s="63"/>
    </row>
    <row r="5" spans="1:21" ht="54" x14ac:dyDescent="0.25">
      <c r="A5" s="22">
        <v>1</v>
      </c>
      <c r="B5" s="23" t="s">
        <v>15</v>
      </c>
      <c r="C5" s="22" t="s">
        <v>14</v>
      </c>
      <c r="D5" s="44">
        <f>400+861</f>
        <v>1261</v>
      </c>
      <c r="E5" s="25">
        <v>8739</v>
      </c>
      <c r="F5" s="24">
        <v>46</v>
      </c>
      <c r="G5" s="26">
        <f>E5</f>
        <v>8739</v>
      </c>
      <c r="H5" s="26">
        <v>861</v>
      </c>
      <c r="I5" s="26">
        <f t="shared" ref="I5:I13" si="0">G5-H5</f>
        <v>7878</v>
      </c>
      <c r="J5" s="26"/>
      <c r="K5" s="27" t="s">
        <v>17</v>
      </c>
      <c r="L5" s="23" t="s">
        <v>107</v>
      </c>
    </row>
    <row r="6" spans="1:21" ht="93.75" customHeight="1" x14ac:dyDescent="0.25">
      <c r="A6" s="22">
        <v>2</v>
      </c>
      <c r="B6" s="23" t="s">
        <v>16</v>
      </c>
      <c r="C6" s="24" t="s">
        <v>14</v>
      </c>
      <c r="D6" s="44">
        <v>684</v>
      </c>
      <c r="E6" s="25">
        <f>20000-D6</f>
        <v>19316</v>
      </c>
      <c r="F6" s="24" t="s">
        <v>11</v>
      </c>
      <c r="G6" s="25">
        <v>19316</v>
      </c>
      <c r="H6" s="25">
        <v>0</v>
      </c>
      <c r="I6" s="26">
        <f t="shared" si="0"/>
        <v>19316</v>
      </c>
      <c r="J6" s="25"/>
      <c r="K6" s="28" t="s">
        <v>17</v>
      </c>
      <c r="L6" s="23" t="s">
        <v>143</v>
      </c>
    </row>
    <row r="7" spans="1:21" ht="135" customHeight="1" x14ac:dyDescent="0.25">
      <c r="A7" s="22">
        <v>3</v>
      </c>
      <c r="B7" s="23" t="s">
        <v>18</v>
      </c>
      <c r="C7" s="22" t="s">
        <v>14</v>
      </c>
      <c r="D7" s="44">
        <f>450+1107</f>
        <v>1557</v>
      </c>
      <c r="E7" s="25">
        <f>30000-D7</f>
        <v>28443</v>
      </c>
      <c r="F7" s="24" t="s">
        <v>11</v>
      </c>
      <c r="G7" s="25">
        <v>28443</v>
      </c>
      <c r="H7" s="26">
        <v>0</v>
      </c>
      <c r="I7" s="26">
        <f t="shared" si="0"/>
        <v>28443</v>
      </c>
      <c r="J7" s="26"/>
      <c r="K7" s="28" t="s">
        <v>17</v>
      </c>
      <c r="L7" s="23" t="s">
        <v>92</v>
      </c>
    </row>
    <row r="8" spans="1:21" ht="110.25" customHeight="1" x14ac:dyDescent="0.25">
      <c r="A8" s="16">
        <v>4</v>
      </c>
      <c r="B8" s="19" t="s">
        <v>19</v>
      </c>
      <c r="C8" s="16" t="s">
        <v>14</v>
      </c>
      <c r="D8" s="43">
        <v>0</v>
      </c>
      <c r="E8" s="18">
        <v>460000</v>
      </c>
      <c r="F8" s="17" t="s">
        <v>20</v>
      </c>
      <c r="G8" s="20">
        <v>460000</v>
      </c>
      <c r="H8" s="20">
        <v>5000.6899999999996</v>
      </c>
      <c r="I8" s="20">
        <f t="shared" si="0"/>
        <v>454999.31</v>
      </c>
      <c r="J8" s="20"/>
      <c r="K8" s="21" t="s">
        <v>33</v>
      </c>
      <c r="L8" s="19" t="s">
        <v>144</v>
      </c>
    </row>
    <row r="9" spans="1:21" ht="82.5" customHeight="1" x14ac:dyDescent="0.25">
      <c r="A9" s="22">
        <v>5</v>
      </c>
      <c r="B9" s="23" t="s">
        <v>94</v>
      </c>
      <c r="C9" s="22" t="s">
        <v>14</v>
      </c>
      <c r="D9" s="44">
        <v>42000</v>
      </c>
      <c r="E9" s="25">
        <v>46000</v>
      </c>
      <c r="F9" s="24" t="s">
        <v>11</v>
      </c>
      <c r="G9" s="26">
        <f>46000+6163</f>
        <v>52163</v>
      </c>
      <c r="H9" s="26">
        <v>1932.26</v>
      </c>
      <c r="I9" s="26">
        <f t="shared" si="0"/>
        <v>50230.74</v>
      </c>
      <c r="J9" s="26"/>
      <c r="K9" s="28" t="s">
        <v>17</v>
      </c>
      <c r="L9" s="23" t="s">
        <v>108</v>
      </c>
    </row>
    <row r="10" spans="1:21" ht="54" x14ac:dyDescent="0.25">
      <c r="A10" s="22">
        <v>6</v>
      </c>
      <c r="B10" s="29" t="s">
        <v>95</v>
      </c>
      <c r="C10" s="22" t="s">
        <v>14</v>
      </c>
      <c r="D10" s="44">
        <v>18000</v>
      </c>
      <c r="E10" s="25">
        <v>7000</v>
      </c>
      <c r="F10" s="24" t="s">
        <v>11</v>
      </c>
      <c r="G10" s="25">
        <f>E10</f>
        <v>7000</v>
      </c>
      <c r="H10" s="25">
        <f>2379.35+576.05</f>
        <v>2955.3999999999996</v>
      </c>
      <c r="I10" s="26">
        <f t="shared" si="0"/>
        <v>4044.6000000000004</v>
      </c>
      <c r="J10" s="25"/>
      <c r="K10" s="27" t="s">
        <v>17</v>
      </c>
      <c r="L10" s="23" t="s">
        <v>109</v>
      </c>
    </row>
    <row r="11" spans="1:21" ht="34.5" customHeight="1" x14ac:dyDescent="0.25">
      <c r="A11" s="98">
        <v>7</v>
      </c>
      <c r="B11" s="99" t="s">
        <v>85</v>
      </c>
      <c r="C11" s="98" t="s">
        <v>22</v>
      </c>
      <c r="D11" s="43">
        <v>0</v>
      </c>
      <c r="E11" s="18">
        <v>250000</v>
      </c>
      <c r="F11" s="17" t="s">
        <v>21</v>
      </c>
      <c r="G11" s="18">
        <v>250000</v>
      </c>
      <c r="H11" s="20">
        <v>0</v>
      </c>
      <c r="I11" s="20">
        <f t="shared" si="0"/>
        <v>250000</v>
      </c>
      <c r="J11" s="30"/>
      <c r="K11" s="81" t="s">
        <v>33</v>
      </c>
      <c r="L11" s="99" t="s">
        <v>145</v>
      </c>
    </row>
    <row r="12" spans="1:21" ht="34.5" customHeight="1" x14ac:dyDescent="0.25">
      <c r="A12" s="98">
        <v>9</v>
      </c>
      <c r="B12" s="99"/>
      <c r="C12" s="98"/>
      <c r="D12" s="43">
        <v>0</v>
      </c>
      <c r="E12" s="18">
        <v>250000</v>
      </c>
      <c r="F12" s="17" t="s">
        <v>20</v>
      </c>
      <c r="G12" s="18">
        <v>250000</v>
      </c>
      <c r="H12" s="20">
        <v>0</v>
      </c>
      <c r="I12" s="20">
        <f t="shared" si="0"/>
        <v>250000</v>
      </c>
      <c r="J12" s="30"/>
      <c r="K12" s="82"/>
      <c r="L12" s="99"/>
    </row>
    <row r="13" spans="1:21" ht="111.75" customHeight="1" x14ac:dyDescent="0.25">
      <c r="A13" s="16">
        <v>8</v>
      </c>
      <c r="B13" s="19" t="s">
        <v>23</v>
      </c>
      <c r="C13" s="16" t="s">
        <v>22</v>
      </c>
      <c r="D13" s="43">
        <v>33000</v>
      </c>
      <c r="E13" s="18">
        <v>27000</v>
      </c>
      <c r="F13" s="17" t="s">
        <v>11</v>
      </c>
      <c r="G13" s="20">
        <f>27000+16595</f>
        <v>43595</v>
      </c>
      <c r="H13" s="20">
        <f>13110+2460</f>
        <v>15570</v>
      </c>
      <c r="I13" s="20">
        <f t="shared" si="0"/>
        <v>28025</v>
      </c>
      <c r="J13" s="20"/>
      <c r="K13" s="32" t="s">
        <v>33</v>
      </c>
      <c r="L13" s="19" t="s">
        <v>163</v>
      </c>
    </row>
    <row r="14" spans="1:21" x14ac:dyDescent="0.25">
      <c r="A14" s="63" t="s">
        <v>24</v>
      </c>
      <c r="B14" s="63"/>
      <c r="C14" s="63"/>
      <c r="D14" s="63"/>
      <c r="E14" s="63"/>
      <c r="F14" s="63"/>
      <c r="G14" s="63"/>
      <c r="H14" s="63"/>
      <c r="I14" s="63"/>
      <c r="J14" s="63"/>
      <c r="K14" s="63"/>
      <c r="L14" s="63"/>
    </row>
    <row r="15" spans="1:21" ht="67.5" x14ac:dyDescent="0.25">
      <c r="A15" s="22">
        <f>A13+1</f>
        <v>9</v>
      </c>
      <c r="B15" s="23" t="s">
        <v>25</v>
      </c>
      <c r="C15" s="22" t="s">
        <v>26</v>
      </c>
      <c r="D15" s="44"/>
      <c r="E15" s="25">
        <v>20000</v>
      </c>
      <c r="F15" s="24" t="s">
        <v>11</v>
      </c>
      <c r="G15" s="26">
        <v>20000</v>
      </c>
      <c r="H15" s="26">
        <v>0</v>
      </c>
      <c r="I15" s="26">
        <f t="shared" ref="I15:I37" si="1">G15-H15</f>
        <v>20000</v>
      </c>
      <c r="J15" s="26"/>
      <c r="K15" s="28" t="s">
        <v>17</v>
      </c>
      <c r="L15" s="23" t="s">
        <v>110</v>
      </c>
    </row>
    <row r="16" spans="1:21" ht="56.25" customHeight="1" x14ac:dyDescent="0.25">
      <c r="A16" s="16">
        <f>A15+1</f>
        <v>10</v>
      </c>
      <c r="B16" s="19" t="s">
        <v>27</v>
      </c>
      <c r="C16" s="16" t="s">
        <v>26</v>
      </c>
      <c r="D16" s="43"/>
      <c r="E16" s="18">
        <v>550000</v>
      </c>
      <c r="F16" s="17" t="s">
        <v>20</v>
      </c>
      <c r="G16" s="18">
        <v>550000</v>
      </c>
      <c r="H16" s="20">
        <v>0</v>
      </c>
      <c r="I16" s="20">
        <f t="shared" si="1"/>
        <v>550000</v>
      </c>
      <c r="J16" s="20"/>
      <c r="K16" s="32" t="s">
        <v>17</v>
      </c>
      <c r="L16" s="19" t="s">
        <v>162</v>
      </c>
    </row>
    <row r="17" spans="1:12" ht="234.75" customHeight="1" x14ac:dyDescent="0.25">
      <c r="A17" s="16">
        <f>A16+1</f>
        <v>11</v>
      </c>
      <c r="B17" s="19" t="s">
        <v>96</v>
      </c>
      <c r="C17" s="16" t="s">
        <v>26</v>
      </c>
      <c r="D17" s="43"/>
      <c r="E17" s="18">
        <v>0</v>
      </c>
      <c r="F17" s="17" t="s">
        <v>20</v>
      </c>
      <c r="G17" s="20">
        <v>1360000</v>
      </c>
      <c r="H17" s="20">
        <v>0</v>
      </c>
      <c r="I17" s="20">
        <f t="shared" si="1"/>
        <v>1360000</v>
      </c>
      <c r="J17" s="20"/>
      <c r="K17" s="32" t="s">
        <v>17</v>
      </c>
      <c r="L17" s="19" t="s">
        <v>161</v>
      </c>
    </row>
    <row r="18" spans="1:12" ht="30.75" customHeight="1" x14ac:dyDescent="0.25">
      <c r="A18" s="66">
        <f>A17+1</f>
        <v>12</v>
      </c>
      <c r="B18" s="64" t="s">
        <v>28</v>
      </c>
      <c r="C18" s="66" t="s">
        <v>26</v>
      </c>
      <c r="D18" s="88">
        <f>107156.09+101990.3+1326521.76</f>
        <v>1535668.15</v>
      </c>
      <c r="E18" s="18">
        <f>500000</f>
        <v>500000</v>
      </c>
      <c r="F18" s="17" t="s">
        <v>20</v>
      </c>
      <c r="G18" s="18">
        <f>500000</f>
        <v>500000</v>
      </c>
      <c r="H18" s="20">
        <f>1428.03+18529.07+1361.61+80684.83+1775.36+20619.46+72504.85</f>
        <v>196903.21000000002</v>
      </c>
      <c r="I18" s="20">
        <f t="shared" si="1"/>
        <v>303096.78999999998</v>
      </c>
      <c r="J18" s="81"/>
      <c r="K18" s="85" t="s">
        <v>29</v>
      </c>
      <c r="L18" s="64" t="s">
        <v>100</v>
      </c>
    </row>
    <row r="19" spans="1:12" x14ac:dyDescent="0.25">
      <c r="A19" s="67"/>
      <c r="B19" s="65"/>
      <c r="C19" s="67"/>
      <c r="D19" s="90"/>
      <c r="E19" s="18">
        <v>87726</v>
      </c>
      <c r="F19" s="17" t="s">
        <v>11</v>
      </c>
      <c r="G19" s="18">
        <f>87726-30000-6629-4696</f>
        <v>46401</v>
      </c>
      <c r="H19" s="20">
        <v>0</v>
      </c>
      <c r="I19" s="20">
        <f t="shared" si="1"/>
        <v>46401</v>
      </c>
      <c r="J19" s="82"/>
      <c r="K19" s="87"/>
      <c r="L19" s="65"/>
    </row>
    <row r="20" spans="1:12" ht="32.25" customHeight="1" x14ac:dyDescent="0.25">
      <c r="A20" s="66">
        <f>A18+1</f>
        <v>13</v>
      </c>
      <c r="B20" s="64" t="s">
        <v>81</v>
      </c>
      <c r="C20" s="66" t="s">
        <v>26</v>
      </c>
      <c r="D20" s="43"/>
      <c r="E20" s="18">
        <v>770000</v>
      </c>
      <c r="F20" s="17" t="s">
        <v>21</v>
      </c>
      <c r="G20" s="18">
        <v>770000</v>
      </c>
      <c r="H20" s="20">
        <v>0</v>
      </c>
      <c r="I20" s="20">
        <f t="shared" si="1"/>
        <v>770000</v>
      </c>
      <c r="J20" s="81">
        <v>524759.65</v>
      </c>
      <c r="K20" s="81" t="s">
        <v>17</v>
      </c>
      <c r="L20" s="64" t="s">
        <v>146</v>
      </c>
    </row>
    <row r="21" spans="1:12" ht="42.75" customHeight="1" x14ac:dyDescent="0.25">
      <c r="A21" s="67"/>
      <c r="B21" s="65"/>
      <c r="C21" s="67"/>
      <c r="D21" s="43"/>
      <c r="E21" s="18">
        <v>550000</v>
      </c>
      <c r="F21" s="17" t="s">
        <v>20</v>
      </c>
      <c r="G21" s="18">
        <v>550000</v>
      </c>
      <c r="H21" s="20">
        <v>0</v>
      </c>
      <c r="I21" s="20">
        <f t="shared" si="1"/>
        <v>550000</v>
      </c>
      <c r="J21" s="82"/>
      <c r="K21" s="82"/>
      <c r="L21" s="65"/>
    </row>
    <row r="22" spans="1:12" ht="51" customHeight="1" x14ac:dyDescent="0.25">
      <c r="A22" s="66">
        <f>A20+1</f>
        <v>14</v>
      </c>
      <c r="B22" s="64" t="s">
        <v>30</v>
      </c>
      <c r="C22" s="66" t="s">
        <v>26</v>
      </c>
      <c r="D22" s="43"/>
      <c r="E22" s="18">
        <v>2462502</v>
      </c>
      <c r="F22" s="17" t="s">
        <v>21</v>
      </c>
      <c r="G22" s="18">
        <v>2462502</v>
      </c>
      <c r="H22" s="20">
        <v>0</v>
      </c>
      <c r="I22" s="20">
        <f t="shared" si="1"/>
        <v>2462502</v>
      </c>
      <c r="J22" s="96">
        <v>913876</v>
      </c>
      <c r="K22" s="81" t="s">
        <v>17</v>
      </c>
      <c r="L22" s="64" t="s">
        <v>99</v>
      </c>
    </row>
    <row r="23" spans="1:12" ht="55.5" customHeight="1" x14ac:dyDescent="0.25">
      <c r="A23" s="67"/>
      <c r="B23" s="65"/>
      <c r="C23" s="67"/>
      <c r="D23" s="43"/>
      <c r="E23" s="18">
        <v>1300292</v>
      </c>
      <c r="F23" s="17" t="s">
        <v>20</v>
      </c>
      <c r="G23" s="18">
        <v>1300292</v>
      </c>
      <c r="H23" s="20">
        <v>0</v>
      </c>
      <c r="I23" s="20">
        <f t="shared" si="1"/>
        <v>1300292</v>
      </c>
      <c r="J23" s="97"/>
      <c r="K23" s="82"/>
      <c r="L23" s="65"/>
    </row>
    <row r="24" spans="1:12" ht="54.75" customHeight="1" x14ac:dyDescent="0.25">
      <c r="A24" s="66">
        <f>A22+1</f>
        <v>15</v>
      </c>
      <c r="B24" s="64" t="s">
        <v>31</v>
      </c>
      <c r="C24" s="66" t="s">
        <v>26</v>
      </c>
      <c r="D24" s="43"/>
      <c r="E24" s="18">
        <v>2221560</v>
      </c>
      <c r="F24" s="17" t="s">
        <v>21</v>
      </c>
      <c r="G24" s="18">
        <v>2221560</v>
      </c>
      <c r="H24" s="20">
        <v>0</v>
      </c>
      <c r="I24" s="20">
        <f t="shared" si="1"/>
        <v>2221560</v>
      </c>
      <c r="J24" s="81"/>
      <c r="K24" s="81" t="s">
        <v>17</v>
      </c>
      <c r="L24" s="64" t="s">
        <v>147</v>
      </c>
    </row>
    <row r="25" spans="1:12" ht="42" customHeight="1" x14ac:dyDescent="0.25">
      <c r="A25" s="67"/>
      <c r="B25" s="65"/>
      <c r="C25" s="67"/>
      <c r="D25" s="43"/>
      <c r="E25" s="18">
        <v>1068440</v>
      </c>
      <c r="F25" s="17" t="s">
        <v>20</v>
      </c>
      <c r="G25" s="18">
        <v>1068440</v>
      </c>
      <c r="H25" s="20">
        <v>1200</v>
      </c>
      <c r="I25" s="20">
        <f t="shared" si="1"/>
        <v>1067240</v>
      </c>
      <c r="J25" s="82"/>
      <c r="K25" s="82"/>
      <c r="L25" s="65"/>
    </row>
    <row r="26" spans="1:12" ht="29.25" customHeight="1" x14ac:dyDescent="0.25">
      <c r="A26" s="66">
        <f>A24+1</f>
        <v>16</v>
      </c>
      <c r="B26" s="64" t="s">
        <v>32</v>
      </c>
      <c r="C26" s="66" t="s">
        <v>26</v>
      </c>
      <c r="D26" s="43"/>
      <c r="E26" s="18">
        <v>797720</v>
      </c>
      <c r="F26" s="17" t="s">
        <v>21</v>
      </c>
      <c r="G26" s="18">
        <v>797720</v>
      </c>
      <c r="H26" s="20">
        <v>0</v>
      </c>
      <c r="I26" s="20">
        <f t="shared" si="1"/>
        <v>797720</v>
      </c>
      <c r="J26" s="81"/>
      <c r="K26" s="81" t="s">
        <v>17</v>
      </c>
      <c r="L26" s="64" t="s">
        <v>86</v>
      </c>
    </row>
    <row r="27" spans="1:12" ht="23.25" customHeight="1" x14ac:dyDescent="0.25">
      <c r="A27" s="67"/>
      <c r="B27" s="65"/>
      <c r="C27" s="67"/>
      <c r="D27" s="43"/>
      <c r="E27" s="18">
        <v>355000</v>
      </c>
      <c r="F27" s="17" t="s">
        <v>20</v>
      </c>
      <c r="G27" s="18">
        <v>0</v>
      </c>
      <c r="H27" s="20">
        <v>0</v>
      </c>
      <c r="I27" s="20">
        <f t="shared" si="1"/>
        <v>0</v>
      </c>
      <c r="J27" s="82"/>
      <c r="K27" s="82"/>
      <c r="L27" s="65"/>
    </row>
    <row r="28" spans="1:12" ht="25.5" customHeight="1" x14ac:dyDescent="0.25">
      <c r="A28" s="66">
        <f>A26+1</f>
        <v>17</v>
      </c>
      <c r="B28" s="64" t="s">
        <v>34</v>
      </c>
      <c r="C28" s="66" t="s">
        <v>26</v>
      </c>
      <c r="D28" s="43"/>
      <c r="E28" s="18">
        <v>1327537</v>
      </c>
      <c r="F28" s="17" t="s">
        <v>21</v>
      </c>
      <c r="G28" s="18">
        <v>1327537</v>
      </c>
      <c r="H28" s="20">
        <v>0</v>
      </c>
      <c r="I28" s="20">
        <f t="shared" si="1"/>
        <v>1327537</v>
      </c>
      <c r="J28" s="81"/>
      <c r="K28" s="81" t="s">
        <v>17</v>
      </c>
      <c r="L28" s="64" t="s">
        <v>87</v>
      </c>
    </row>
    <row r="29" spans="1:12" ht="25.5" customHeight="1" x14ac:dyDescent="0.25">
      <c r="A29" s="67"/>
      <c r="B29" s="65"/>
      <c r="C29" s="67"/>
      <c r="D29" s="43"/>
      <c r="E29" s="18">
        <v>150000</v>
      </c>
      <c r="F29" s="17" t="s">
        <v>20</v>
      </c>
      <c r="G29" s="18">
        <v>0</v>
      </c>
      <c r="H29" s="20">
        <v>0</v>
      </c>
      <c r="I29" s="20">
        <f t="shared" si="1"/>
        <v>0</v>
      </c>
      <c r="J29" s="82"/>
      <c r="K29" s="82"/>
      <c r="L29" s="65"/>
    </row>
    <row r="30" spans="1:12" ht="24" customHeight="1" x14ac:dyDescent="0.25">
      <c r="A30" s="66">
        <f>A28+1</f>
        <v>18</v>
      </c>
      <c r="B30" s="64" t="s">
        <v>35</v>
      </c>
      <c r="C30" s="16" t="s">
        <v>26</v>
      </c>
      <c r="D30" s="43"/>
      <c r="E30" s="18">
        <v>2621082</v>
      </c>
      <c r="F30" s="17" t="s">
        <v>21</v>
      </c>
      <c r="G30" s="18">
        <v>2621082</v>
      </c>
      <c r="H30" s="20">
        <v>0</v>
      </c>
      <c r="I30" s="20">
        <f t="shared" si="1"/>
        <v>2621082</v>
      </c>
      <c r="J30" s="81"/>
      <c r="K30" s="81" t="s">
        <v>17</v>
      </c>
      <c r="L30" s="64" t="s">
        <v>88</v>
      </c>
    </row>
    <row r="31" spans="1:12" ht="25.15" customHeight="1" x14ac:dyDescent="0.25">
      <c r="A31" s="67"/>
      <c r="B31" s="65"/>
      <c r="C31" s="16" t="s">
        <v>26</v>
      </c>
      <c r="D31" s="43"/>
      <c r="E31" s="18">
        <v>500000</v>
      </c>
      <c r="F31" s="17" t="s">
        <v>20</v>
      </c>
      <c r="G31" s="18">
        <f>500000-440000</f>
        <v>60000</v>
      </c>
      <c r="H31" s="20">
        <v>0</v>
      </c>
      <c r="I31" s="20">
        <f t="shared" si="1"/>
        <v>60000</v>
      </c>
      <c r="J31" s="82"/>
      <c r="K31" s="82"/>
      <c r="L31" s="65"/>
    </row>
    <row r="32" spans="1:12" ht="54" x14ac:dyDescent="0.25">
      <c r="A32" s="16">
        <f>A30+1</f>
        <v>19</v>
      </c>
      <c r="B32" s="31" t="s">
        <v>36</v>
      </c>
      <c r="C32" s="16" t="s">
        <v>26</v>
      </c>
      <c r="D32" s="43">
        <f>274343.35+29114</f>
        <v>303457.34999999998</v>
      </c>
      <c r="E32" s="18">
        <v>39412</v>
      </c>
      <c r="F32" s="17" t="s">
        <v>21</v>
      </c>
      <c r="G32" s="20">
        <f>39412+14107</f>
        <v>53519</v>
      </c>
      <c r="H32" s="20">
        <f>1355.46+749.07+26619.8+6444.79+14106.75</f>
        <v>49275.869999999995</v>
      </c>
      <c r="I32" s="20">
        <f t="shared" si="1"/>
        <v>4243.1300000000047</v>
      </c>
      <c r="J32" s="20"/>
      <c r="K32" s="32" t="s">
        <v>29</v>
      </c>
      <c r="L32" s="19" t="s">
        <v>97</v>
      </c>
    </row>
    <row r="33" spans="1:12" ht="40.5" x14ac:dyDescent="0.25">
      <c r="A33" s="16">
        <f>A32+1</f>
        <v>20</v>
      </c>
      <c r="B33" s="31" t="s">
        <v>37</v>
      </c>
      <c r="C33" s="16" t="s">
        <v>26</v>
      </c>
      <c r="D33" s="43">
        <v>0</v>
      </c>
      <c r="E33" s="18">
        <v>427326</v>
      </c>
      <c r="F33" s="17" t="s">
        <v>21</v>
      </c>
      <c r="G33" s="18">
        <v>427326</v>
      </c>
      <c r="H33" s="20">
        <v>0</v>
      </c>
      <c r="I33" s="20">
        <f t="shared" si="1"/>
        <v>427326</v>
      </c>
      <c r="J33" s="20"/>
      <c r="K33" s="32" t="s">
        <v>33</v>
      </c>
      <c r="L33" s="19" t="s">
        <v>148</v>
      </c>
    </row>
    <row r="34" spans="1:12" ht="93" customHeight="1" x14ac:dyDescent="0.25">
      <c r="A34" s="16">
        <f>A33+1</f>
        <v>21</v>
      </c>
      <c r="B34" s="31" t="s">
        <v>38</v>
      </c>
      <c r="C34" s="16" t="s">
        <v>26</v>
      </c>
      <c r="D34" s="43">
        <v>0</v>
      </c>
      <c r="E34" s="18">
        <v>426277</v>
      </c>
      <c r="F34" s="17" t="s">
        <v>21</v>
      </c>
      <c r="G34" s="18">
        <v>426277</v>
      </c>
      <c r="H34" s="20">
        <v>17725.5</v>
      </c>
      <c r="I34" s="20">
        <f t="shared" si="1"/>
        <v>408551.5</v>
      </c>
      <c r="J34" s="20">
        <v>62717.19</v>
      </c>
      <c r="K34" s="32" t="s">
        <v>33</v>
      </c>
      <c r="L34" s="19" t="s">
        <v>102</v>
      </c>
    </row>
    <row r="35" spans="1:12" ht="81" x14ac:dyDescent="0.25">
      <c r="A35" s="16">
        <f>A34+1</f>
        <v>22</v>
      </c>
      <c r="B35" s="31" t="s">
        <v>39</v>
      </c>
      <c r="C35" s="16" t="s">
        <v>26</v>
      </c>
      <c r="D35" s="43">
        <v>0</v>
      </c>
      <c r="E35" s="18">
        <v>426277</v>
      </c>
      <c r="F35" s="17" t="s">
        <v>21</v>
      </c>
      <c r="G35" s="18">
        <v>426277</v>
      </c>
      <c r="H35" s="20">
        <v>18755.009999999998</v>
      </c>
      <c r="I35" s="20">
        <f t="shared" si="1"/>
        <v>407521.99</v>
      </c>
      <c r="J35" s="20">
        <v>68362.33</v>
      </c>
      <c r="K35" s="32" t="s">
        <v>33</v>
      </c>
      <c r="L35" s="19" t="s">
        <v>103</v>
      </c>
    </row>
    <row r="36" spans="1:12" ht="54" x14ac:dyDescent="0.25">
      <c r="A36" s="16">
        <f>A35+1</f>
        <v>23</v>
      </c>
      <c r="B36" s="19" t="s">
        <v>40</v>
      </c>
      <c r="C36" s="16" t="s">
        <v>26</v>
      </c>
      <c r="D36" s="43"/>
      <c r="E36" s="18">
        <v>432655</v>
      </c>
      <c r="F36" s="17" t="s">
        <v>20</v>
      </c>
      <c r="G36" s="18">
        <v>432655</v>
      </c>
      <c r="H36" s="20">
        <v>0</v>
      </c>
      <c r="I36" s="20">
        <f t="shared" si="1"/>
        <v>432655</v>
      </c>
      <c r="J36" s="20"/>
      <c r="K36" s="21"/>
      <c r="L36" s="19" t="s">
        <v>104</v>
      </c>
    </row>
    <row r="37" spans="1:12" ht="55.15" customHeight="1" x14ac:dyDescent="0.25">
      <c r="A37" s="16">
        <f>A36+1</f>
        <v>24</v>
      </c>
      <c r="B37" s="19" t="s">
        <v>41</v>
      </c>
      <c r="C37" s="16" t="s">
        <v>26</v>
      </c>
      <c r="D37" s="43">
        <v>0</v>
      </c>
      <c r="E37" s="18">
        <v>0</v>
      </c>
      <c r="F37" s="17" t="s">
        <v>11</v>
      </c>
      <c r="G37" s="20">
        <v>40900</v>
      </c>
      <c r="H37" s="20">
        <v>40877.82</v>
      </c>
      <c r="I37" s="20">
        <f t="shared" si="1"/>
        <v>22.180000000000291</v>
      </c>
      <c r="J37" s="20"/>
      <c r="K37" s="21" t="s">
        <v>98</v>
      </c>
      <c r="L37" s="19" t="s">
        <v>149</v>
      </c>
    </row>
    <row r="38" spans="1:12" x14ac:dyDescent="0.25">
      <c r="A38" s="63" t="s">
        <v>42</v>
      </c>
      <c r="B38" s="63"/>
      <c r="C38" s="63"/>
      <c r="D38" s="63"/>
      <c r="E38" s="63"/>
      <c r="F38" s="63"/>
      <c r="G38" s="63"/>
      <c r="H38" s="63"/>
      <c r="I38" s="63"/>
      <c r="J38" s="63"/>
      <c r="K38" s="63"/>
      <c r="L38" s="63"/>
    </row>
    <row r="39" spans="1:12" ht="30" customHeight="1" x14ac:dyDescent="0.25">
      <c r="A39" s="92">
        <f>A37+1</f>
        <v>25</v>
      </c>
      <c r="B39" s="94" t="s">
        <v>43</v>
      </c>
      <c r="C39" s="92" t="s">
        <v>44</v>
      </c>
      <c r="D39" s="70">
        <v>16040</v>
      </c>
      <c r="E39" s="25">
        <f>238561</f>
        <v>238561</v>
      </c>
      <c r="F39" s="22">
        <v>52</v>
      </c>
      <c r="G39" s="26">
        <f>E39+55000</f>
        <v>293561</v>
      </c>
      <c r="H39" s="26">
        <v>0</v>
      </c>
      <c r="I39" s="26">
        <f t="shared" ref="I39:I44" si="2">G39-H39</f>
        <v>293561</v>
      </c>
      <c r="J39" s="76"/>
      <c r="K39" s="74" t="s">
        <v>45</v>
      </c>
      <c r="L39" s="72" t="s">
        <v>160</v>
      </c>
    </row>
    <row r="40" spans="1:12" ht="41.25" customHeight="1" x14ac:dyDescent="0.25">
      <c r="A40" s="93"/>
      <c r="B40" s="95"/>
      <c r="C40" s="93"/>
      <c r="D40" s="71"/>
      <c r="E40" s="25">
        <f>383960</f>
        <v>383960</v>
      </c>
      <c r="F40" s="24" t="s">
        <v>11</v>
      </c>
      <c r="G40" s="25">
        <f>383960</f>
        <v>383960</v>
      </c>
      <c r="H40" s="26">
        <v>119434.78</v>
      </c>
      <c r="I40" s="26">
        <f>G40-H40</f>
        <v>264525.21999999997</v>
      </c>
      <c r="J40" s="77"/>
      <c r="K40" s="75"/>
      <c r="L40" s="73"/>
    </row>
    <row r="41" spans="1:12" ht="40.5" x14ac:dyDescent="0.25">
      <c r="A41" s="22">
        <f>A39+1</f>
        <v>26</v>
      </c>
      <c r="B41" s="23" t="s">
        <v>139</v>
      </c>
      <c r="C41" s="22" t="s">
        <v>44</v>
      </c>
      <c r="D41" s="44"/>
      <c r="E41" s="25">
        <v>10000</v>
      </c>
      <c r="F41" s="24" t="s">
        <v>11</v>
      </c>
      <c r="G41" s="25">
        <v>10000</v>
      </c>
      <c r="H41" s="26">
        <v>0</v>
      </c>
      <c r="I41" s="26">
        <f t="shared" si="2"/>
        <v>10000</v>
      </c>
      <c r="J41" s="26"/>
      <c r="K41" s="35" t="s">
        <v>17</v>
      </c>
      <c r="L41" s="23" t="s">
        <v>140</v>
      </c>
    </row>
    <row r="42" spans="1:12" ht="54" x14ac:dyDescent="0.25">
      <c r="A42" s="16">
        <f>A41+1</f>
        <v>27</v>
      </c>
      <c r="B42" s="19" t="s">
        <v>46</v>
      </c>
      <c r="C42" s="16" t="s">
        <v>47</v>
      </c>
      <c r="D42" s="43"/>
      <c r="E42" s="33">
        <v>22440</v>
      </c>
      <c r="F42" s="17" t="s">
        <v>11</v>
      </c>
      <c r="G42" s="20">
        <v>44880</v>
      </c>
      <c r="H42" s="20">
        <v>22440</v>
      </c>
      <c r="I42" s="20">
        <f t="shared" si="2"/>
        <v>22440</v>
      </c>
      <c r="J42" s="20"/>
      <c r="K42" s="21" t="s">
        <v>33</v>
      </c>
      <c r="L42" s="19" t="s">
        <v>105</v>
      </c>
    </row>
    <row r="43" spans="1:12" ht="27" x14ac:dyDescent="0.25">
      <c r="A43" s="22">
        <f>A42+1</f>
        <v>28</v>
      </c>
      <c r="B43" s="23" t="s">
        <v>48</v>
      </c>
      <c r="C43" s="22" t="s">
        <v>49</v>
      </c>
      <c r="D43" s="44"/>
      <c r="E43" s="25">
        <v>70000</v>
      </c>
      <c r="F43" s="24" t="s">
        <v>11</v>
      </c>
      <c r="G43" s="25">
        <v>70000</v>
      </c>
      <c r="H43" s="26">
        <v>0</v>
      </c>
      <c r="I43" s="26">
        <f t="shared" si="2"/>
        <v>70000</v>
      </c>
      <c r="J43" s="26"/>
      <c r="K43" s="35" t="s">
        <v>17</v>
      </c>
      <c r="L43" s="23" t="s">
        <v>50</v>
      </c>
    </row>
    <row r="44" spans="1:12" ht="94.5" x14ac:dyDescent="0.25">
      <c r="A44" s="16">
        <f>A43+1</f>
        <v>29</v>
      </c>
      <c r="B44" s="19" t="s">
        <v>112</v>
      </c>
      <c r="C44" s="16" t="s">
        <v>49</v>
      </c>
      <c r="D44" s="43"/>
      <c r="E44" s="18">
        <v>165000</v>
      </c>
      <c r="F44" s="47" t="s">
        <v>90</v>
      </c>
      <c r="G44" s="18">
        <v>165000</v>
      </c>
      <c r="H44" s="20">
        <v>0</v>
      </c>
      <c r="I44" s="20">
        <f t="shared" si="2"/>
        <v>165000</v>
      </c>
      <c r="J44" s="20"/>
      <c r="K44" s="32" t="s">
        <v>17</v>
      </c>
      <c r="L44" s="19" t="s">
        <v>113</v>
      </c>
    </row>
    <row r="45" spans="1:12" ht="43.5" customHeight="1" x14ac:dyDescent="0.25">
      <c r="A45" s="66">
        <f>A44+1</f>
        <v>30</v>
      </c>
      <c r="B45" s="64" t="s">
        <v>51</v>
      </c>
      <c r="C45" s="66" t="s">
        <v>49</v>
      </c>
      <c r="D45" s="88">
        <f>17273.64+4182.0394</f>
        <v>21455.679400000001</v>
      </c>
      <c r="E45" s="18">
        <v>1535730</v>
      </c>
      <c r="F45" s="17" t="s">
        <v>21</v>
      </c>
      <c r="G45" s="18">
        <v>1535730</v>
      </c>
      <c r="H45" s="50">
        <v>214591.94</v>
      </c>
      <c r="I45" s="20">
        <f t="shared" ref="I45:I48" si="3">E45-H45</f>
        <v>1321138.06</v>
      </c>
      <c r="J45" s="81"/>
      <c r="K45" s="85" t="s">
        <v>33</v>
      </c>
      <c r="L45" s="64" t="s">
        <v>151</v>
      </c>
    </row>
    <row r="46" spans="1:12" ht="49.5" customHeight="1" x14ac:dyDescent="0.25">
      <c r="A46" s="83"/>
      <c r="B46" s="84"/>
      <c r="C46" s="83"/>
      <c r="D46" s="89"/>
      <c r="E46" s="18">
        <f>546250+200000+621000+416613</f>
        <v>1783863</v>
      </c>
      <c r="F46" s="17" t="s">
        <v>20</v>
      </c>
      <c r="G46" s="18">
        <f>546250+200000+621000+416613</f>
        <v>1783863</v>
      </c>
      <c r="H46" s="49">
        <f>1389.9+56435+135164.76+1389.9+1389.9+26258.76+26258.76+1389.9+1168.5+12714.77+12601.75</f>
        <v>276161.90000000002</v>
      </c>
      <c r="I46" s="20">
        <f t="shared" si="3"/>
        <v>1507701.1</v>
      </c>
      <c r="J46" s="91"/>
      <c r="K46" s="86"/>
      <c r="L46" s="84"/>
    </row>
    <row r="47" spans="1:12" ht="209.25" customHeight="1" x14ac:dyDescent="0.25">
      <c r="A47" s="67"/>
      <c r="B47" s="65"/>
      <c r="C47" s="67"/>
      <c r="D47" s="90"/>
      <c r="E47" s="18">
        <v>63514</v>
      </c>
      <c r="F47" s="17" t="s">
        <v>11</v>
      </c>
      <c r="G47" s="18">
        <v>63514</v>
      </c>
      <c r="H47" s="48">
        <v>28817.16</v>
      </c>
      <c r="I47" s="20">
        <f t="shared" si="3"/>
        <v>34696.839999999997</v>
      </c>
      <c r="J47" s="82"/>
      <c r="K47" s="87"/>
      <c r="L47" s="65"/>
    </row>
    <row r="48" spans="1:12" ht="27" x14ac:dyDescent="0.25">
      <c r="A48" s="16">
        <f>A45+1</f>
        <v>31</v>
      </c>
      <c r="B48" s="31" t="s">
        <v>52</v>
      </c>
      <c r="C48" s="16" t="s">
        <v>49</v>
      </c>
      <c r="D48" s="43"/>
      <c r="E48" s="18">
        <v>100000</v>
      </c>
      <c r="F48" s="17" t="s">
        <v>12</v>
      </c>
      <c r="G48" s="18">
        <v>100000</v>
      </c>
      <c r="H48" s="20">
        <f>1564.63+1604.01</f>
        <v>3168.6400000000003</v>
      </c>
      <c r="I48" s="20">
        <f>G48-H48</f>
        <v>96831.360000000001</v>
      </c>
      <c r="J48" s="20"/>
      <c r="K48" s="32" t="s">
        <v>33</v>
      </c>
      <c r="L48" s="19" t="s">
        <v>150</v>
      </c>
    </row>
    <row r="49" spans="1:12" ht="64.5" customHeight="1" x14ac:dyDescent="0.25">
      <c r="A49" s="54">
        <f>A48+1</f>
        <v>32</v>
      </c>
      <c r="B49" s="31" t="s">
        <v>141</v>
      </c>
      <c r="C49" s="54" t="s">
        <v>49</v>
      </c>
      <c r="D49" s="43"/>
      <c r="E49" s="18">
        <v>0</v>
      </c>
      <c r="F49" s="17"/>
      <c r="G49" s="20">
        <v>0</v>
      </c>
      <c r="H49" s="20">
        <v>0</v>
      </c>
      <c r="I49" s="20"/>
      <c r="J49" s="20">
        <v>30000</v>
      </c>
      <c r="K49" s="32"/>
      <c r="L49" s="55" t="s">
        <v>159</v>
      </c>
    </row>
    <row r="50" spans="1:12" x14ac:dyDescent="0.25">
      <c r="A50" s="63" t="s">
        <v>53</v>
      </c>
      <c r="B50" s="63"/>
      <c r="C50" s="63"/>
      <c r="D50" s="63"/>
      <c r="E50" s="63"/>
      <c r="F50" s="63"/>
      <c r="G50" s="63"/>
      <c r="H50" s="63"/>
      <c r="I50" s="63"/>
      <c r="J50" s="63"/>
      <c r="K50" s="63"/>
      <c r="L50" s="63"/>
    </row>
    <row r="51" spans="1:12" ht="40.5" x14ac:dyDescent="0.25">
      <c r="A51" s="22">
        <f>A49+1</f>
        <v>33</v>
      </c>
      <c r="B51" s="23" t="s">
        <v>54</v>
      </c>
      <c r="C51" s="22" t="s">
        <v>55</v>
      </c>
      <c r="D51" s="44"/>
      <c r="E51" s="25">
        <v>17000</v>
      </c>
      <c r="F51" s="24" t="s">
        <v>11</v>
      </c>
      <c r="G51" s="25">
        <v>18300</v>
      </c>
      <c r="H51" s="25">
        <f>1300+5745.32</f>
        <v>7045.32</v>
      </c>
      <c r="I51" s="26">
        <f>G51-H51</f>
        <v>11254.68</v>
      </c>
      <c r="J51" s="25"/>
      <c r="K51" s="35" t="s">
        <v>33</v>
      </c>
      <c r="L51" s="23" t="s">
        <v>106</v>
      </c>
    </row>
    <row r="52" spans="1:12" ht="40.5" x14ac:dyDescent="0.25">
      <c r="A52" s="22">
        <f t="shared" ref="A52:A59" si="4">A51+1</f>
        <v>34</v>
      </c>
      <c r="B52" s="23" t="s">
        <v>56</v>
      </c>
      <c r="C52" s="22" t="s">
        <v>57</v>
      </c>
      <c r="D52" s="44"/>
      <c r="E52" s="25">
        <v>8000</v>
      </c>
      <c r="F52" s="24" t="s">
        <v>11</v>
      </c>
      <c r="G52" s="25">
        <v>8000</v>
      </c>
      <c r="H52" s="25">
        <v>0</v>
      </c>
      <c r="I52" s="26">
        <f>G52-H52</f>
        <v>8000</v>
      </c>
      <c r="J52" s="25"/>
      <c r="K52" s="35" t="s">
        <v>17</v>
      </c>
      <c r="L52" s="23" t="s">
        <v>111</v>
      </c>
    </row>
    <row r="53" spans="1:12" ht="27" x14ac:dyDescent="0.25">
      <c r="A53" s="16">
        <f t="shared" si="4"/>
        <v>35</v>
      </c>
      <c r="B53" s="19" t="s">
        <v>58</v>
      </c>
      <c r="C53" s="16" t="s">
        <v>57</v>
      </c>
      <c r="D53" s="43"/>
      <c r="E53" s="18">
        <v>150000</v>
      </c>
      <c r="F53" s="17" t="s">
        <v>21</v>
      </c>
      <c r="G53" s="18">
        <v>150000</v>
      </c>
      <c r="H53" s="18">
        <v>0</v>
      </c>
      <c r="I53" s="20">
        <f>E53-H53</f>
        <v>150000</v>
      </c>
      <c r="J53" s="18"/>
      <c r="K53" s="34"/>
      <c r="L53" s="19" t="s">
        <v>82</v>
      </c>
    </row>
    <row r="54" spans="1:12" ht="100.5" customHeight="1" x14ac:dyDescent="0.25">
      <c r="A54" s="22">
        <f t="shared" si="4"/>
        <v>36</v>
      </c>
      <c r="B54" s="23" t="s">
        <v>142</v>
      </c>
      <c r="C54" s="22" t="s">
        <v>57</v>
      </c>
      <c r="D54" s="44"/>
      <c r="E54" s="25">
        <v>41000</v>
      </c>
      <c r="F54" s="24" t="s">
        <v>11</v>
      </c>
      <c r="G54" s="25">
        <v>41000</v>
      </c>
      <c r="H54" s="25">
        <v>0</v>
      </c>
      <c r="I54" s="26">
        <f t="shared" ref="I54:I59" si="5">G54-H54</f>
        <v>41000</v>
      </c>
      <c r="J54" s="25">
        <v>209000</v>
      </c>
      <c r="K54" s="35" t="s">
        <v>17</v>
      </c>
      <c r="L54" s="23" t="s">
        <v>114</v>
      </c>
    </row>
    <row r="55" spans="1:12" ht="64.150000000000006" customHeight="1" x14ac:dyDescent="0.25">
      <c r="A55" s="22">
        <f t="shared" si="4"/>
        <v>37</v>
      </c>
      <c r="B55" s="23" t="s">
        <v>83</v>
      </c>
      <c r="C55" s="22" t="s">
        <v>57</v>
      </c>
      <c r="D55" s="44"/>
      <c r="E55" s="25">
        <v>10000</v>
      </c>
      <c r="F55" s="24" t="s">
        <v>11</v>
      </c>
      <c r="G55" s="25">
        <v>10000</v>
      </c>
      <c r="H55" s="25">
        <v>0</v>
      </c>
      <c r="I55" s="26">
        <f t="shared" si="5"/>
        <v>10000</v>
      </c>
      <c r="J55" s="25"/>
      <c r="K55" s="35" t="s">
        <v>17</v>
      </c>
      <c r="L55" s="23" t="s">
        <v>152</v>
      </c>
    </row>
    <row r="56" spans="1:12" ht="111.75" customHeight="1" x14ac:dyDescent="0.25">
      <c r="A56" s="16">
        <f t="shared" si="4"/>
        <v>38</v>
      </c>
      <c r="B56" s="19" t="s">
        <v>89</v>
      </c>
      <c r="C56" s="16" t="s">
        <v>57</v>
      </c>
      <c r="D56" s="43"/>
      <c r="E56" s="18">
        <v>110000</v>
      </c>
      <c r="F56" s="17" t="s">
        <v>11</v>
      </c>
      <c r="G56" s="18">
        <v>170000</v>
      </c>
      <c r="H56" s="18">
        <v>43406.2</v>
      </c>
      <c r="I56" s="20">
        <f t="shared" si="5"/>
        <v>126593.8</v>
      </c>
      <c r="J56" s="18"/>
      <c r="K56" s="34" t="s">
        <v>45</v>
      </c>
      <c r="L56" s="19" t="s">
        <v>116</v>
      </c>
    </row>
    <row r="57" spans="1:12" ht="63" customHeight="1" x14ac:dyDescent="0.25">
      <c r="A57" s="16">
        <f t="shared" si="4"/>
        <v>39</v>
      </c>
      <c r="B57" s="19" t="s">
        <v>59</v>
      </c>
      <c r="C57" s="16" t="s">
        <v>57</v>
      </c>
      <c r="D57" s="43"/>
      <c r="E57" s="18">
        <v>48700</v>
      </c>
      <c r="F57" s="17" t="s">
        <v>11</v>
      </c>
      <c r="G57" s="18">
        <v>48700</v>
      </c>
      <c r="H57" s="18">
        <v>0</v>
      </c>
      <c r="I57" s="20">
        <f t="shared" si="5"/>
        <v>48700</v>
      </c>
      <c r="J57" s="18"/>
      <c r="K57" s="34" t="s">
        <v>45</v>
      </c>
      <c r="L57" s="19" t="s">
        <v>115</v>
      </c>
    </row>
    <row r="58" spans="1:12" ht="81" customHeight="1" x14ac:dyDescent="0.25">
      <c r="A58" s="22">
        <f t="shared" si="4"/>
        <v>40</v>
      </c>
      <c r="B58" s="23" t="s">
        <v>117</v>
      </c>
      <c r="C58" s="22" t="s">
        <v>57</v>
      </c>
      <c r="D58" s="44"/>
      <c r="E58" s="25">
        <v>119077</v>
      </c>
      <c r="F58" s="24" t="s">
        <v>11</v>
      </c>
      <c r="G58" s="25">
        <v>119077</v>
      </c>
      <c r="H58" s="26">
        <v>119077</v>
      </c>
      <c r="I58" s="26">
        <f t="shared" si="5"/>
        <v>0</v>
      </c>
      <c r="J58" s="25"/>
      <c r="K58" s="35" t="s">
        <v>29</v>
      </c>
      <c r="L58" s="23" t="s">
        <v>153</v>
      </c>
    </row>
    <row r="59" spans="1:12" ht="27" x14ac:dyDescent="0.25">
      <c r="A59" s="51">
        <f t="shared" si="4"/>
        <v>41</v>
      </c>
      <c r="B59" s="19" t="s">
        <v>118</v>
      </c>
      <c r="C59" s="16" t="s">
        <v>60</v>
      </c>
      <c r="D59" s="43"/>
      <c r="E59" s="18">
        <v>35000</v>
      </c>
      <c r="F59" s="17" t="s">
        <v>21</v>
      </c>
      <c r="G59" s="18">
        <v>35000</v>
      </c>
      <c r="H59" s="18">
        <v>35000</v>
      </c>
      <c r="I59" s="20">
        <f t="shared" si="5"/>
        <v>0</v>
      </c>
      <c r="J59" s="18"/>
      <c r="K59" s="34" t="s">
        <v>17</v>
      </c>
      <c r="L59" s="19" t="s">
        <v>154</v>
      </c>
    </row>
    <row r="60" spans="1:12" x14ac:dyDescent="0.25">
      <c r="A60" s="63" t="s">
        <v>61</v>
      </c>
      <c r="B60" s="63"/>
      <c r="C60" s="63"/>
      <c r="D60" s="63"/>
      <c r="E60" s="63"/>
      <c r="F60" s="63"/>
      <c r="G60" s="63"/>
      <c r="H60" s="63"/>
      <c r="I60" s="63"/>
      <c r="J60" s="63"/>
      <c r="K60" s="63"/>
      <c r="L60" s="63"/>
    </row>
    <row r="61" spans="1:12" ht="136.5" customHeight="1" x14ac:dyDescent="0.25">
      <c r="A61" s="16">
        <f>A59+1</f>
        <v>42</v>
      </c>
      <c r="B61" s="19" t="s">
        <v>63</v>
      </c>
      <c r="C61" s="16" t="s">
        <v>62</v>
      </c>
      <c r="D61" s="43"/>
      <c r="E61" s="18">
        <v>300000</v>
      </c>
      <c r="F61" s="17" t="s">
        <v>20</v>
      </c>
      <c r="G61" s="18">
        <v>300000</v>
      </c>
      <c r="H61" s="18">
        <v>0</v>
      </c>
      <c r="I61" s="20">
        <f t="shared" ref="I61:I66" si="6">G61-H61</f>
        <v>300000</v>
      </c>
      <c r="J61" s="18"/>
      <c r="K61" s="34" t="s">
        <v>68</v>
      </c>
      <c r="L61" s="19" t="s">
        <v>119</v>
      </c>
    </row>
    <row r="62" spans="1:12" ht="27" x14ac:dyDescent="0.25">
      <c r="A62" s="51">
        <f>A61+1</f>
        <v>43</v>
      </c>
      <c r="B62" s="19" t="s">
        <v>65</v>
      </c>
      <c r="C62" s="16" t="s">
        <v>64</v>
      </c>
      <c r="D62" s="43"/>
      <c r="E62" s="18">
        <v>115000</v>
      </c>
      <c r="F62" s="17" t="s">
        <v>11</v>
      </c>
      <c r="G62" s="18">
        <v>115000</v>
      </c>
      <c r="H62" s="18">
        <v>0</v>
      </c>
      <c r="I62" s="20">
        <f t="shared" si="6"/>
        <v>115000</v>
      </c>
      <c r="J62" s="18"/>
      <c r="K62" s="34" t="s">
        <v>66</v>
      </c>
      <c r="L62" s="19" t="s">
        <v>67</v>
      </c>
    </row>
    <row r="63" spans="1:12" ht="76.5" customHeight="1" x14ac:dyDescent="0.25">
      <c r="A63" s="66">
        <f>A62+1</f>
        <v>44</v>
      </c>
      <c r="B63" s="64" t="s">
        <v>120</v>
      </c>
      <c r="C63" s="66" t="s">
        <v>64</v>
      </c>
      <c r="D63" s="43"/>
      <c r="E63" s="18">
        <v>1663272</v>
      </c>
      <c r="F63" s="17" t="s">
        <v>20</v>
      </c>
      <c r="G63" s="18">
        <v>1663272</v>
      </c>
      <c r="H63" s="18">
        <v>0</v>
      </c>
      <c r="I63" s="20">
        <f t="shared" si="6"/>
        <v>1663272</v>
      </c>
      <c r="J63" s="18"/>
      <c r="K63" s="68" t="s">
        <v>68</v>
      </c>
      <c r="L63" s="64" t="s">
        <v>121</v>
      </c>
    </row>
    <row r="64" spans="1:12" ht="72.75" customHeight="1" x14ac:dyDescent="0.25">
      <c r="A64" s="67"/>
      <c r="B64" s="65"/>
      <c r="C64" s="67"/>
      <c r="D64" s="43"/>
      <c r="E64" s="18">
        <v>167657</v>
      </c>
      <c r="F64" s="17" t="s">
        <v>11</v>
      </c>
      <c r="G64" s="18">
        <v>167657</v>
      </c>
      <c r="H64" s="18">
        <v>0</v>
      </c>
      <c r="I64" s="20">
        <f t="shared" si="6"/>
        <v>167657</v>
      </c>
      <c r="J64" s="18"/>
      <c r="K64" s="69"/>
      <c r="L64" s="65"/>
    </row>
    <row r="65" spans="1:12" ht="69.599999999999994" customHeight="1" x14ac:dyDescent="0.25">
      <c r="A65" s="16">
        <f>A63+1</f>
        <v>45</v>
      </c>
      <c r="B65" s="19" t="s">
        <v>69</v>
      </c>
      <c r="C65" s="16" t="s">
        <v>64</v>
      </c>
      <c r="D65" s="43"/>
      <c r="E65" s="18">
        <v>34077</v>
      </c>
      <c r="F65" s="17" t="s">
        <v>11</v>
      </c>
      <c r="G65" s="18">
        <v>34077</v>
      </c>
      <c r="H65" s="18">
        <v>0</v>
      </c>
      <c r="I65" s="20">
        <f t="shared" si="6"/>
        <v>34077</v>
      </c>
      <c r="J65" s="18"/>
      <c r="K65" s="34" t="s">
        <v>68</v>
      </c>
      <c r="L65" s="19" t="s">
        <v>122</v>
      </c>
    </row>
    <row r="66" spans="1:12" ht="67.5" x14ac:dyDescent="0.25">
      <c r="A66" s="51">
        <f>A65+1</f>
        <v>46</v>
      </c>
      <c r="B66" s="19" t="s">
        <v>70</v>
      </c>
      <c r="C66" s="16" t="s">
        <v>64</v>
      </c>
      <c r="D66" s="43"/>
      <c r="E66" s="18">
        <v>110000</v>
      </c>
      <c r="F66" s="17" t="s">
        <v>20</v>
      </c>
      <c r="G66" s="18">
        <v>110000</v>
      </c>
      <c r="H66" s="18">
        <v>106702.13</v>
      </c>
      <c r="I66" s="20">
        <f t="shared" si="6"/>
        <v>3297.8699999999953</v>
      </c>
      <c r="J66" s="18"/>
      <c r="K66" s="34" t="s">
        <v>29</v>
      </c>
      <c r="L66" s="46" t="s">
        <v>123</v>
      </c>
    </row>
    <row r="67" spans="1:12" ht="40.5" x14ac:dyDescent="0.25">
      <c r="A67" s="51">
        <f>A66+1</f>
        <v>47</v>
      </c>
      <c r="B67" s="19" t="s">
        <v>124</v>
      </c>
      <c r="C67" s="16" t="s">
        <v>64</v>
      </c>
      <c r="D67" s="43"/>
      <c r="E67" s="18">
        <v>485000</v>
      </c>
      <c r="F67" s="17" t="s">
        <v>20</v>
      </c>
      <c r="G67" s="18">
        <v>485000</v>
      </c>
      <c r="H67" s="18">
        <v>0</v>
      </c>
      <c r="I67" s="20">
        <f t="shared" ref="I67:I72" si="7">G67-H67</f>
        <v>485000</v>
      </c>
      <c r="J67" s="18"/>
      <c r="K67" s="34" t="s">
        <v>68</v>
      </c>
      <c r="L67" s="31" t="s">
        <v>125</v>
      </c>
    </row>
    <row r="68" spans="1:12" ht="54" x14ac:dyDescent="0.25">
      <c r="A68" s="51">
        <f>A67+1</f>
        <v>48</v>
      </c>
      <c r="B68" s="19" t="s">
        <v>71</v>
      </c>
      <c r="C68" s="16" t="s">
        <v>64</v>
      </c>
      <c r="D68" s="43"/>
      <c r="E68" s="18">
        <v>1700000</v>
      </c>
      <c r="F68" s="17" t="s">
        <v>20</v>
      </c>
      <c r="G68" s="18">
        <v>1700000</v>
      </c>
      <c r="H68" s="18">
        <v>0</v>
      </c>
      <c r="I68" s="20">
        <f t="shared" si="7"/>
        <v>1700000</v>
      </c>
      <c r="J68" s="18"/>
      <c r="K68" s="34" t="s">
        <v>68</v>
      </c>
      <c r="L68" s="19" t="s">
        <v>155</v>
      </c>
    </row>
    <row r="69" spans="1:12" ht="31.5" customHeight="1" x14ac:dyDescent="0.25">
      <c r="A69" s="66">
        <f>A68+1</f>
        <v>49</v>
      </c>
      <c r="B69" s="64" t="s">
        <v>126</v>
      </c>
      <c r="C69" s="16" t="s">
        <v>64</v>
      </c>
      <c r="D69" s="43"/>
      <c r="E69" s="18">
        <v>2336182</v>
      </c>
      <c r="F69" s="17" t="s">
        <v>21</v>
      </c>
      <c r="G69" s="18">
        <v>2336182</v>
      </c>
      <c r="H69" s="18">
        <v>0</v>
      </c>
      <c r="I69" s="20">
        <f t="shared" si="7"/>
        <v>2336182</v>
      </c>
      <c r="J69" s="18"/>
      <c r="K69" s="68" t="s">
        <v>68</v>
      </c>
      <c r="L69" s="64" t="s">
        <v>127</v>
      </c>
    </row>
    <row r="70" spans="1:12" ht="34.5" customHeight="1" x14ac:dyDescent="0.25">
      <c r="A70" s="67"/>
      <c r="B70" s="65"/>
      <c r="C70" s="16" t="s">
        <v>64</v>
      </c>
      <c r="D70" s="43"/>
      <c r="E70" s="18">
        <v>1395513</v>
      </c>
      <c r="F70" s="17" t="s">
        <v>20</v>
      </c>
      <c r="G70" s="18">
        <v>1395513</v>
      </c>
      <c r="H70" s="18">
        <v>0</v>
      </c>
      <c r="I70" s="20">
        <f t="shared" si="7"/>
        <v>1395513</v>
      </c>
      <c r="J70" s="18"/>
      <c r="K70" s="69"/>
      <c r="L70" s="65"/>
    </row>
    <row r="71" spans="1:12" ht="27" x14ac:dyDescent="0.25">
      <c r="A71" s="16">
        <f>A69+1</f>
        <v>50</v>
      </c>
      <c r="B71" s="19" t="s">
        <v>72</v>
      </c>
      <c r="C71" s="16" t="s">
        <v>64</v>
      </c>
      <c r="D71" s="43"/>
      <c r="E71" s="18">
        <v>300000</v>
      </c>
      <c r="F71" s="17" t="s">
        <v>133</v>
      </c>
      <c r="G71" s="18">
        <v>300000</v>
      </c>
      <c r="H71" s="18">
        <v>0</v>
      </c>
      <c r="I71" s="20">
        <f t="shared" si="7"/>
        <v>300000</v>
      </c>
      <c r="J71" s="18"/>
      <c r="K71" s="34"/>
      <c r="L71" s="19" t="s">
        <v>128</v>
      </c>
    </row>
    <row r="72" spans="1:12" ht="21" customHeight="1" x14ac:dyDescent="0.25">
      <c r="A72" s="66">
        <f>A71+1</f>
        <v>51</v>
      </c>
      <c r="B72" s="79" t="s">
        <v>73</v>
      </c>
      <c r="C72" s="16" t="s">
        <v>64</v>
      </c>
      <c r="D72" s="43"/>
      <c r="E72" s="18">
        <v>500000</v>
      </c>
      <c r="F72" s="17" t="s">
        <v>21</v>
      </c>
      <c r="G72" s="18">
        <v>500000</v>
      </c>
      <c r="H72" s="18">
        <v>0</v>
      </c>
      <c r="I72" s="20">
        <f t="shared" si="7"/>
        <v>500000</v>
      </c>
      <c r="J72" s="18"/>
      <c r="K72" s="68" t="s">
        <v>68</v>
      </c>
      <c r="L72" s="64" t="s">
        <v>156</v>
      </c>
    </row>
    <row r="73" spans="1:12" ht="29.25" customHeight="1" x14ac:dyDescent="0.25">
      <c r="A73" s="67"/>
      <c r="B73" s="80"/>
      <c r="C73" s="16" t="s">
        <v>64</v>
      </c>
      <c r="D73" s="43"/>
      <c r="E73" s="18">
        <v>233214</v>
      </c>
      <c r="F73" s="17" t="s">
        <v>20</v>
      </c>
      <c r="G73" s="18">
        <f>E73-55000</f>
        <v>178214</v>
      </c>
      <c r="H73" s="18">
        <v>0</v>
      </c>
      <c r="I73" s="20">
        <f t="shared" ref="I73:I81" si="8">G73-H73</f>
        <v>178214</v>
      </c>
      <c r="J73" s="18"/>
      <c r="K73" s="69"/>
      <c r="L73" s="65"/>
    </row>
    <row r="74" spans="1:12" ht="54" x14ac:dyDescent="0.25">
      <c r="A74" s="16">
        <f>A72+1</f>
        <v>52</v>
      </c>
      <c r="B74" s="19" t="s">
        <v>74</v>
      </c>
      <c r="C74" s="16" t="s">
        <v>64</v>
      </c>
      <c r="D74" s="43"/>
      <c r="E74" s="18">
        <v>305000</v>
      </c>
      <c r="F74" s="17" t="s">
        <v>20</v>
      </c>
      <c r="G74" s="18">
        <v>305000</v>
      </c>
      <c r="H74" s="18">
        <v>9840</v>
      </c>
      <c r="I74" s="20">
        <f t="shared" si="8"/>
        <v>295160</v>
      </c>
      <c r="J74" s="18"/>
      <c r="K74" s="34" t="s">
        <v>66</v>
      </c>
      <c r="L74" s="19" t="s">
        <v>129</v>
      </c>
    </row>
    <row r="75" spans="1:12" ht="27" x14ac:dyDescent="0.25">
      <c r="A75" s="51">
        <f t="shared" ref="A75:A82" si="9">A74+1</f>
        <v>53</v>
      </c>
      <c r="B75" s="19" t="s">
        <v>75</v>
      </c>
      <c r="C75" s="16" t="s">
        <v>64</v>
      </c>
      <c r="D75" s="43"/>
      <c r="E75" s="18">
        <v>650000</v>
      </c>
      <c r="F75" s="17" t="s">
        <v>20</v>
      </c>
      <c r="G75" s="18">
        <v>650000</v>
      </c>
      <c r="H75" s="18">
        <v>0</v>
      </c>
      <c r="I75" s="20">
        <f t="shared" si="8"/>
        <v>650000</v>
      </c>
      <c r="J75" s="18"/>
      <c r="K75" s="34" t="s">
        <v>130</v>
      </c>
      <c r="L75" s="19" t="s">
        <v>157</v>
      </c>
    </row>
    <row r="76" spans="1:12" ht="94.5" x14ac:dyDescent="0.25">
      <c r="A76" s="51">
        <f t="shared" si="9"/>
        <v>54</v>
      </c>
      <c r="B76" s="19" t="s">
        <v>131</v>
      </c>
      <c r="C76" s="16" t="s">
        <v>64</v>
      </c>
      <c r="D76" s="43"/>
      <c r="E76" s="18">
        <v>15000</v>
      </c>
      <c r="F76" s="17" t="s">
        <v>11</v>
      </c>
      <c r="G76" s="18">
        <v>15000</v>
      </c>
      <c r="H76" s="18">
        <v>0</v>
      </c>
      <c r="I76" s="20">
        <f t="shared" si="8"/>
        <v>15000</v>
      </c>
      <c r="J76" s="18"/>
      <c r="K76" s="34" t="s">
        <v>68</v>
      </c>
      <c r="L76" s="19" t="s">
        <v>132</v>
      </c>
    </row>
    <row r="77" spans="1:12" ht="40.5" x14ac:dyDescent="0.25">
      <c r="A77" s="51">
        <f t="shared" si="9"/>
        <v>55</v>
      </c>
      <c r="B77" s="19" t="s">
        <v>76</v>
      </c>
      <c r="C77" s="16" t="s">
        <v>64</v>
      </c>
      <c r="D77" s="43"/>
      <c r="E77" s="18">
        <v>75000</v>
      </c>
      <c r="F77" s="17" t="s">
        <v>20</v>
      </c>
      <c r="G77" s="18">
        <v>75000</v>
      </c>
      <c r="H77" s="18">
        <v>0</v>
      </c>
      <c r="I77" s="20">
        <f t="shared" si="8"/>
        <v>75000</v>
      </c>
      <c r="J77" s="18"/>
      <c r="K77" s="34" t="s">
        <v>68</v>
      </c>
      <c r="L77" s="19" t="s">
        <v>158</v>
      </c>
    </row>
    <row r="78" spans="1:12" ht="27" x14ac:dyDescent="0.25">
      <c r="A78" s="51">
        <f t="shared" si="9"/>
        <v>56</v>
      </c>
      <c r="B78" s="19" t="s">
        <v>77</v>
      </c>
      <c r="C78" s="16" t="s">
        <v>64</v>
      </c>
      <c r="D78" s="43"/>
      <c r="E78" s="18">
        <v>625000</v>
      </c>
      <c r="F78" s="17" t="s">
        <v>20</v>
      </c>
      <c r="G78" s="18">
        <v>350000</v>
      </c>
      <c r="H78" s="18">
        <v>0</v>
      </c>
      <c r="I78" s="20">
        <f t="shared" si="8"/>
        <v>350000</v>
      </c>
      <c r="J78" s="18"/>
      <c r="K78" s="34" t="s">
        <v>68</v>
      </c>
      <c r="L78" s="19" t="s">
        <v>134</v>
      </c>
    </row>
    <row r="79" spans="1:12" ht="124.5" customHeight="1" x14ac:dyDescent="0.25">
      <c r="A79" s="51">
        <f t="shared" si="9"/>
        <v>57</v>
      </c>
      <c r="B79" s="19" t="s">
        <v>78</v>
      </c>
      <c r="C79" s="16" t="s">
        <v>64</v>
      </c>
      <c r="D79" s="43"/>
      <c r="E79" s="18">
        <v>22000</v>
      </c>
      <c r="F79" s="17" t="s">
        <v>11</v>
      </c>
      <c r="G79" s="18">
        <v>42000</v>
      </c>
      <c r="H79" s="18">
        <v>0</v>
      </c>
      <c r="I79" s="20">
        <f t="shared" si="8"/>
        <v>42000</v>
      </c>
      <c r="J79" s="18"/>
      <c r="K79" s="53" t="s">
        <v>68</v>
      </c>
      <c r="L79" s="52" t="s">
        <v>135</v>
      </c>
    </row>
    <row r="80" spans="1:12" ht="67.5" x14ac:dyDescent="0.25">
      <c r="A80" s="51">
        <f t="shared" si="9"/>
        <v>58</v>
      </c>
      <c r="B80" s="19" t="s">
        <v>79</v>
      </c>
      <c r="C80" s="16" t="s">
        <v>64</v>
      </c>
      <c r="D80" s="43"/>
      <c r="E80" s="18">
        <v>20000</v>
      </c>
      <c r="F80" s="17" t="s">
        <v>11</v>
      </c>
      <c r="G80" s="18">
        <v>20000</v>
      </c>
      <c r="H80" s="18">
        <v>0</v>
      </c>
      <c r="I80" s="20">
        <f t="shared" si="8"/>
        <v>20000</v>
      </c>
      <c r="J80" s="18"/>
      <c r="K80" s="34"/>
      <c r="L80" s="19" t="s">
        <v>164</v>
      </c>
    </row>
    <row r="81" spans="1:13" ht="67.5" x14ac:dyDescent="0.25">
      <c r="A81" s="22">
        <f t="shared" si="9"/>
        <v>59</v>
      </c>
      <c r="B81" s="23" t="s">
        <v>80</v>
      </c>
      <c r="C81" s="22" t="s">
        <v>64</v>
      </c>
      <c r="D81" s="44"/>
      <c r="E81" s="25">
        <v>36000</v>
      </c>
      <c r="F81" s="24" t="s">
        <v>11</v>
      </c>
      <c r="G81" s="25">
        <v>36000</v>
      </c>
      <c r="H81" s="25">
        <v>27650.400000000001</v>
      </c>
      <c r="I81" s="26">
        <f t="shared" si="8"/>
        <v>8349.5999999999985</v>
      </c>
      <c r="J81" s="25"/>
      <c r="K81" s="35" t="s">
        <v>29</v>
      </c>
      <c r="L81" s="23" t="s">
        <v>137</v>
      </c>
    </row>
    <row r="82" spans="1:13" ht="63" customHeight="1" x14ac:dyDescent="0.25">
      <c r="A82" s="56">
        <f t="shared" si="9"/>
        <v>60</v>
      </c>
      <c r="B82" s="57" t="s">
        <v>136</v>
      </c>
      <c r="C82" s="56" t="s">
        <v>64</v>
      </c>
      <c r="D82" s="58"/>
      <c r="E82" s="59">
        <v>0</v>
      </c>
      <c r="F82" s="60"/>
      <c r="G82" s="59">
        <v>0</v>
      </c>
      <c r="H82" s="59"/>
      <c r="I82" s="61"/>
      <c r="J82" s="59"/>
      <c r="K82" s="62" t="s">
        <v>17</v>
      </c>
      <c r="L82" s="57" t="s">
        <v>138</v>
      </c>
    </row>
    <row r="83" spans="1:13" s="6" customFormat="1" ht="13.5" x14ac:dyDescent="0.25">
      <c r="A83" s="78"/>
      <c r="B83" s="78"/>
      <c r="C83" s="78"/>
      <c r="D83" s="36">
        <f>SUM(D5:D82)</f>
        <v>1973123.1794</v>
      </c>
      <c r="E83" s="36">
        <f>SUM(E5:E82)</f>
        <v>34130064</v>
      </c>
      <c r="F83" s="37"/>
      <c r="G83" s="36">
        <f>SUM(G5:G82)</f>
        <v>34410244</v>
      </c>
      <c r="H83" s="36">
        <f>SUM(H5:H82)</f>
        <v>1364392.23</v>
      </c>
      <c r="I83" s="36"/>
      <c r="J83" s="36">
        <f>SUM(J5:J82)</f>
        <v>1808715.17</v>
      </c>
      <c r="K83" s="78"/>
      <c r="L83" s="78"/>
      <c r="M83" s="38"/>
    </row>
  </sheetData>
  <mergeCells count="81">
    <mergeCell ref="A4:L4"/>
    <mergeCell ref="A11:A12"/>
    <mergeCell ref="B11:B12"/>
    <mergeCell ref="C11:C12"/>
    <mergeCell ref="K11:K12"/>
    <mergeCell ref="L11:L12"/>
    <mergeCell ref="L20:L21"/>
    <mergeCell ref="A14:L14"/>
    <mergeCell ref="A18:A19"/>
    <mergeCell ref="B18:B19"/>
    <mergeCell ref="C18:C19"/>
    <mergeCell ref="D18:D19"/>
    <mergeCell ref="K18:K19"/>
    <mergeCell ref="L18:L19"/>
    <mergeCell ref="A20:A21"/>
    <mergeCell ref="B20:B21"/>
    <mergeCell ref="C20:C21"/>
    <mergeCell ref="J20:J21"/>
    <mergeCell ref="K20:K21"/>
    <mergeCell ref="J18:J19"/>
    <mergeCell ref="A24:A25"/>
    <mergeCell ref="B24:B25"/>
    <mergeCell ref="C24:C25"/>
    <mergeCell ref="K24:K25"/>
    <mergeCell ref="L24:L25"/>
    <mergeCell ref="J24:J25"/>
    <mergeCell ref="A22:A23"/>
    <mergeCell ref="B22:B23"/>
    <mergeCell ref="C22:C23"/>
    <mergeCell ref="K22:K23"/>
    <mergeCell ref="L22:L23"/>
    <mergeCell ref="J22:J23"/>
    <mergeCell ref="A28:A29"/>
    <mergeCell ref="B28:B29"/>
    <mergeCell ref="C28:C29"/>
    <mergeCell ref="K28:K29"/>
    <mergeCell ref="L28:L29"/>
    <mergeCell ref="J28:J29"/>
    <mergeCell ref="A26:A27"/>
    <mergeCell ref="B26:B27"/>
    <mergeCell ref="C26:C27"/>
    <mergeCell ref="K26:K27"/>
    <mergeCell ref="L26:L27"/>
    <mergeCell ref="J26:J27"/>
    <mergeCell ref="B30:B31"/>
    <mergeCell ref="K30:K31"/>
    <mergeCell ref="L30:L31"/>
    <mergeCell ref="A38:L38"/>
    <mergeCell ref="A45:A47"/>
    <mergeCell ref="B45:B47"/>
    <mergeCell ref="K45:K47"/>
    <mergeCell ref="L45:L47"/>
    <mergeCell ref="A30:A31"/>
    <mergeCell ref="J30:J31"/>
    <mergeCell ref="D45:D47"/>
    <mergeCell ref="J45:J47"/>
    <mergeCell ref="C45:C47"/>
    <mergeCell ref="A39:A40"/>
    <mergeCell ref="B39:B40"/>
    <mergeCell ref="C39:C40"/>
    <mergeCell ref="A83:C83"/>
    <mergeCell ref="K83:L83"/>
    <mergeCell ref="B69:B70"/>
    <mergeCell ref="K69:K70"/>
    <mergeCell ref="L69:L70"/>
    <mergeCell ref="B72:B73"/>
    <mergeCell ref="K72:K73"/>
    <mergeCell ref="L72:L73"/>
    <mergeCell ref="A69:A70"/>
    <mergeCell ref="A72:A73"/>
    <mergeCell ref="D39:D40"/>
    <mergeCell ref="L39:L40"/>
    <mergeCell ref="K39:K40"/>
    <mergeCell ref="J39:J40"/>
    <mergeCell ref="A50:L50"/>
    <mergeCell ref="A60:L60"/>
    <mergeCell ref="B63:B64"/>
    <mergeCell ref="C63:C64"/>
    <mergeCell ref="K63:K64"/>
    <mergeCell ref="L63:L64"/>
    <mergeCell ref="A63:A64"/>
  </mergeCells>
  <pageMargins left="0.25" right="0.25" top="0.75" bottom="0.75" header="0.3" footer="0.3"/>
  <pageSetup paperSize="9" orientation="landscape" r:id="rId1"/>
  <ignoredErrors>
    <ignoredError sqref="C5 C6:C8 C43:C45 C52:C58 C48:C49 C9:C13" twoDigitTextYear="1"/>
    <ignoredError sqref="F6:F13 F40:F48 F51:F59 F37 F61:F70 F72:F81 F15:F36" numberStoredAsText="1"/>
    <ignoredError sqref="I53:I54"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Odpočet IP (06-2026)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Dugovič Jozef</dc:creator>
  <cp:lastModifiedBy>Dugovič Jozef</cp:lastModifiedBy>
  <dcterms:created xsi:type="dcterms:W3CDTF">2026-01-19T19:18:35Z</dcterms:created>
  <dcterms:modified xsi:type="dcterms:W3CDTF">2026-06-12T07:26:43Z</dcterms:modified>
</cp:coreProperties>
</file>