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avol.dugovic\Documents\MiU Petrzalka\RIČ\Odpočet tvorba\"/>
    </mc:Choice>
  </mc:AlternateContent>
  <xr:revisionPtr revIDLastSave="0" documentId="8_{DFB3F9C9-CB42-432F-9ACB-D32AD75A0340}" xr6:coauthVersionLast="36" xr6:coauthVersionMax="36" xr10:uidLastSave="{00000000-0000-0000-0000-000000000000}"/>
  <bookViews>
    <workbookView xWindow="-120" yWindow="-120" windowWidth="9645" windowHeight="3165" xr2:uid="{55BD4802-C859-4B96-A33B-240CC715EDF7}"/>
  </bookViews>
  <sheets>
    <sheet name="Odpočet IP (09-2026)" sheetId="1" r:id="rId1"/>
  </sheets>
  <definedNames>
    <definedName name="Sheet1" localSheetId="0">#REF!</definedName>
    <definedName name="Sheet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7" i="1" l="1"/>
  <c r="I77" i="1" l="1"/>
  <c r="I48" i="1"/>
  <c r="I36" i="1"/>
  <c r="I35" i="1"/>
  <c r="I43" i="1"/>
  <c r="H38" i="1"/>
  <c r="J34" i="1"/>
  <c r="J78" i="1" s="1"/>
  <c r="H8" i="1"/>
  <c r="H29" i="1" l="1"/>
  <c r="H23" i="1"/>
  <c r="H13" i="1" l="1"/>
  <c r="G10" i="1" l="1"/>
  <c r="G9" i="1" l="1"/>
  <c r="G5" i="1"/>
  <c r="D7" i="1" l="1"/>
  <c r="I76" i="1" l="1"/>
  <c r="I74" i="1"/>
  <c r="I73" i="1"/>
  <c r="I72" i="1"/>
  <c r="I71" i="1"/>
  <c r="I75" i="1"/>
  <c r="I69" i="1"/>
  <c r="I68" i="1"/>
  <c r="I67" i="1"/>
  <c r="I66" i="1"/>
  <c r="I65" i="1"/>
  <c r="I64" i="1"/>
  <c r="I63" i="1"/>
  <c r="I62" i="1"/>
  <c r="I61" i="1"/>
  <c r="I60" i="1"/>
  <c r="I59" i="1"/>
  <c r="I55" i="1"/>
  <c r="I57" i="1"/>
  <c r="I56" i="1"/>
  <c r="I54" i="1" l="1"/>
  <c r="I53" i="1"/>
  <c r="I51" i="1"/>
  <c r="H50" i="1"/>
  <c r="I50" i="1" s="1"/>
  <c r="I47" i="1"/>
  <c r="I42" i="1"/>
  <c r="G45" i="1"/>
  <c r="D44" i="1"/>
  <c r="G70" i="1" l="1"/>
  <c r="I70" i="1" s="1"/>
  <c r="I41" i="1"/>
  <c r="I40" i="1"/>
  <c r="G39" i="1"/>
  <c r="I39" i="1" s="1"/>
  <c r="I29" i="1"/>
  <c r="I34" i="1"/>
  <c r="I33" i="1"/>
  <c r="I32" i="1"/>
  <c r="I31" i="1"/>
  <c r="I7" i="1"/>
  <c r="I18" i="1"/>
  <c r="I17" i="1"/>
  <c r="D30" i="1" l="1"/>
  <c r="I28" i="1"/>
  <c r="I27" i="1"/>
  <c r="I26" i="1"/>
  <c r="I25" i="1"/>
  <c r="I24" i="1"/>
  <c r="I23" i="1"/>
  <c r="I22" i="1"/>
  <c r="I21" i="1"/>
  <c r="I20" i="1"/>
  <c r="I19" i="1"/>
  <c r="H30" i="1"/>
  <c r="G30" i="1"/>
  <c r="I30" i="1" s="1"/>
  <c r="I16" i="1"/>
  <c r="I15" i="1"/>
  <c r="I12" i="1"/>
  <c r="I11" i="1"/>
  <c r="I9" i="1"/>
  <c r="I8" i="1"/>
  <c r="I6" i="1"/>
  <c r="I5" i="1"/>
  <c r="H10" i="1"/>
  <c r="H78" i="1" s="1"/>
  <c r="G13" i="1"/>
  <c r="I10" i="1" l="1"/>
  <c r="I13" i="1"/>
  <c r="D5" i="1" l="1"/>
  <c r="E7" i="1"/>
  <c r="E6" i="1" l="1"/>
  <c r="I46" i="1" l="1"/>
  <c r="I44" i="1"/>
  <c r="I52" i="1"/>
  <c r="E39" i="1" l="1"/>
  <c r="E38" i="1"/>
  <c r="G38" i="1" l="1"/>
  <c r="G78" i="1" s="1"/>
  <c r="I38" i="1"/>
  <c r="D78" i="1"/>
  <c r="E45" i="1" l="1"/>
  <c r="A15" i="1"/>
  <c r="A16" i="1" s="1"/>
  <c r="A17" i="1" s="1"/>
  <c r="A18" i="1" l="1"/>
  <c r="I45" i="1"/>
  <c r="E78" i="1"/>
  <c r="A20" i="1"/>
  <c r="A22" i="1" s="1"/>
  <c r="A24" i="1" s="1"/>
  <c r="A26" i="1" s="1"/>
  <c r="A28" i="1" s="1"/>
  <c r="A30" i="1" s="1"/>
  <c r="A31" i="1" s="1"/>
  <c r="A32" i="1" s="1"/>
  <c r="A33" i="1" s="1"/>
  <c r="A34" i="1" l="1"/>
  <c r="A35" i="1" s="1"/>
  <c r="A36" i="1" s="1"/>
  <c r="A38" i="1" s="1"/>
  <c r="A40" i="1" l="1"/>
  <c r="A41" i="1" s="1"/>
  <c r="A42" i="1" s="1"/>
  <c r="A43" i="1" s="1"/>
  <c r="A44" i="1" s="1"/>
  <c r="A47" i="1" s="1"/>
  <c r="A48" i="1" s="1"/>
  <c r="A50" i="1" s="1"/>
  <c r="A51" i="1" s="1"/>
  <c r="A52" i="1" s="1"/>
  <c r="A53" i="1" s="1"/>
  <c r="A54" i="1" s="1"/>
  <c r="A55" i="1" s="1"/>
  <c r="A56" i="1" s="1"/>
  <c r="A57" i="1" l="1"/>
  <c r="A59" i="1" l="1"/>
  <c r="A60" i="1" s="1"/>
  <c r="A61" i="1" s="1"/>
  <c r="A63" i="1" s="1"/>
  <c r="A64" i="1" s="1"/>
  <c r="A65" i="1"/>
  <c r="A66" i="1" s="1"/>
  <c r="A68" i="1" s="1"/>
  <c r="A69" i="1" s="1"/>
  <c r="A71" i="1" s="1"/>
  <c r="A72" i="1" s="1"/>
  <c r="A73" i="1"/>
  <c r="A74" i="1" s="1"/>
  <c r="A75" i="1" s="1"/>
  <c r="A76" i="1" s="1"/>
  <c r="A7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Dugovič Pavol</author>
  </authors>
  <commentList>
    <comment ref="F3" authorId="0" shapeId="0" xr:uid="{B1AAD4C9-02F6-411F-BDFD-F5BC81445628}">
      <text>
        <r>
          <rPr>
            <b/>
            <sz val="9"/>
            <color indexed="81"/>
            <rFont val="Segoe UI"/>
            <family val="2"/>
            <charset val="238"/>
          </rPr>
          <t>Dugovič Pavol:</t>
        </r>
        <r>
          <rPr>
            <sz val="9"/>
            <color indexed="81"/>
            <rFont val="Segoe UI"/>
            <family val="2"/>
            <charset val="238"/>
          </rPr>
          <t xml:space="preserve">
41 vlastné príjmy, 43 zdroj z predaja majetku, 46 rezervný fond, 52 bankové úvery, 111 zo štátneho rozpočtu, 11H transfery od ostatných subjektov VS, </t>
        </r>
      </text>
    </comment>
  </commentList>
</comments>
</file>

<file path=xl/sharedStrings.xml><?xml version="1.0" encoding="utf-8"?>
<sst xmlns="http://schemas.openxmlformats.org/spreadsheetml/2006/main" count="310" uniqueCount="158">
  <si>
    <t>0831</t>
  </si>
  <si>
    <t>REFERÁT INVESTIČNÝCH ČINNOSTÍ</t>
  </si>
  <si>
    <t>IP ODPOČET</t>
  </si>
  <si>
    <t>P.č.</t>
  </si>
  <si>
    <t>NÁZOV</t>
  </si>
  <si>
    <t>PROG.</t>
  </si>
  <si>
    <t>ČERPANIE  MINULĚ</t>
  </si>
  <si>
    <t>ZDROJ</t>
  </si>
  <si>
    <t xml:space="preserve">ČERPANIE </t>
  </si>
  <si>
    <t xml:space="preserve">ODHAD BUDÚCEHO  ČERPANIA </t>
  </si>
  <si>
    <t>STAV</t>
  </si>
  <si>
    <t>46</t>
  </si>
  <si>
    <t>11H</t>
  </si>
  <si>
    <t>Program č. 4 Doprava a komunikácie</t>
  </si>
  <si>
    <t>4 1 1</t>
  </si>
  <si>
    <t>Priechod pre chodcov Jasovská PP 2025 - vybudovanie nového priechodu pre chodcov</t>
  </si>
  <si>
    <t>v príprave</t>
  </si>
  <si>
    <t>Debarierizácia Turnianska PP 2024 - vybudovanie kontinuálneho priechodu pre chodcov a osvetlenia priechodu</t>
  </si>
  <si>
    <t>Parkovisko Osuského</t>
  </si>
  <si>
    <t>52</t>
  </si>
  <si>
    <t>111</t>
  </si>
  <si>
    <t>4 1 3</t>
  </si>
  <si>
    <t>Cyklotrasy prípravná a projektová dokumentácia:</t>
  </si>
  <si>
    <t>Program č. 5 Vzdelávanie</t>
  </si>
  <si>
    <t>Automaty na hygienické pomôcky PP 2025</t>
  </si>
  <si>
    <t>5 3</t>
  </si>
  <si>
    <t>ZŠ+MŠ Slnečnice PD - úver</t>
  </si>
  <si>
    <t>zrealizované</t>
  </si>
  <si>
    <t>ZŠ Gessayova zníženie energetickej náročnosti rekonštrukcia a modernizácia - dotácia ŠR a úver</t>
  </si>
  <si>
    <t>ZŠ Pankúchova zníženie energetickej náročnosti rekonštrukcia a modernizácia - dotácia ŠR a úver</t>
  </si>
  <si>
    <t>MŠ Bzovická zníženie energetickej náročnosti rekonštrukcia a modernizácia - dotácia ŠR a úver</t>
  </si>
  <si>
    <t>v realizácií</t>
  </si>
  <si>
    <t>MŠ Šustekova zníženie energetickej náročnosti rekonštrukcia a modernizácia - dotácia a úver</t>
  </si>
  <si>
    <t>ZŠ Dudova zníženie energetickej náročnosti rekonštrukcia a modernizácia - dotácia ŠR a úver</t>
  </si>
  <si>
    <t>MŠ Ševčenkova 
rekonštrukcia a modernizácia</t>
  </si>
  <si>
    <t>MŠ Bohrova - podpora energetickej efektívnosti MŠ,
rekonštrukcia a modernizácia</t>
  </si>
  <si>
    <t>MŠ Lietavská - podpora energetickej efektívnosti MŠ,
rekonštrukcia a modernizácia</t>
  </si>
  <si>
    <t>MŠ Pifflova - podpora energetickej efektívnosti MŠ,
rekonštrukcia a modernizácia</t>
  </si>
  <si>
    <t>MŠ Lietavská, MŠ Piflová, MŠ Bohrova zníženie energetickej náročnosti rekonštrukcia a modernizácia - úver</t>
  </si>
  <si>
    <t>Program č. 6 Kultúra a šport</t>
  </si>
  <si>
    <t xml:space="preserve">Knižnica Fedinova PP 2025
rekonštrukcia a modernizácia </t>
  </si>
  <si>
    <t>6 1</t>
  </si>
  <si>
    <t xml:space="preserve">v realizácií </t>
  </si>
  <si>
    <t>KZP projektová dokumentácia DK ZH</t>
  </si>
  <si>
    <t>6 2</t>
  </si>
  <si>
    <t>Zázemie ihrisko Pankúchova PP 2025</t>
  </si>
  <si>
    <t>6 4 2</t>
  </si>
  <si>
    <t>ŠH Veľký Draždiak 
rekonštrukcia a modernizácia - tribúna, vybavenie, šatne a zázemie, zo ŠR a z úveru</t>
  </si>
  <si>
    <t>Zateplenie ŠH Prokofievova nákup materiálu</t>
  </si>
  <si>
    <t>Program č. 7 Životné prostredie</t>
  </si>
  <si>
    <t>Kvetinové lúky PP 2025</t>
  </si>
  <si>
    <t>7 2</t>
  </si>
  <si>
    <t>Hniezda pre sokolov PP 2025</t>
  </si>
  <si>
    <t>7 3 1</t>
  </si>
  <si>
    <t>Protihlukový val Černyševského PD</t>
  </si>
  <si>
    <t xml:space="preserve">7 3 2 </t>
  </si>
  <si>
    <t>Program č. 9 Nakladanie s majetkom a bývanie</t>
  </si>
  <si>
    <t>9 2</t>
  </si>
  <si>
    <t>PD garáže a GD úver</t>
  </si>
  <si>
    <t>9 3</t>
  </si>
  <si>
    <t>PD prekládka VVN V.Draždiak</t>
  </si>
  <si>
    <t>V realizácií</t>
  </si>
  <si>
    <t>V príprave</t>
  </si>
  <si>
    <t>PD trh Mlynarovičova</t>
  </si>
  <si>
    <t>DS Osuského - úver</t>
  </si>
  <si>
    <t>Dotačný program terasy</t>
  </si>
  <si>
    <t>Obnova CCC - z dotácie, z úveru</t>
  </si>
  <si>
    <t>Obnova strechy Braník - úver</t>
  </si>
  <si>
    <t>DK Lúky rekonštrukcia strechy - úver</t>
  </si>
  <si>
    <t>Trhovisko Mlynarovičova realizácia</t>
  </si>
  <si>
    <t>Obnova vnútrobloku Šustekova</t>
  </si>
  <si>
    <t>Nadchod Blagoevova PP 2025</t>
  </si>
  <si>
    <t>Bazén ZŠ Turnianska - rekonštrukcia a modernizácia- dotácia ŠR a úver</t>
  </si>
  <si>
    <t>MŠ Lietavská futbalové ihrisko</t>
  </si>
  <si>
    <t xml:space="preserve">VDI Smolenická a VDI Znievska </t>
  </si>
  <si>
    <t>111,
11H</t>
  </si>
  <si>
    <t>ROZPOČET PO ÚPRAVE 2026</t>
  </si>
  <si>
    <r>
      <t xml:space="preserve">Odhad nákladov na realizáciu kontinuálne priechodu je 14 993,53 €. KDI na základe požaduje do priestoru doplniť svetelný zdroj. Vzniknuté náklady nad rámec schválených financií 15 tis. na realizáciu sú na spracovanie svetlotechnického (čerpanie suma 1107€ za svetlotechnický posudok, čerpanie za vypracovanie PD na nové svetlo 450€), realizácia osvetlenia cca 10 000€ - spracováva sa PD, čaká sa na súhlas vhodnej varianty od CSO (cestného správneho orgánu) a KDI. </t>
    </r>
    <r>
      <rPr>
        <b/>
        <sz val="9"/>
        <color theme="1"/>
        <rFont val="Arial Narrow"/>
        <family val="2"/>
        <charset val="238"/>
      </rPr>
      <t>Akcia pre riziko poškodenia tažkými mechanizmami počká na zrealizovanie rekonštrukcie bazéna v ZŠ, prejazd mechanizmov bude cez slepú ulicu Turniansku od Jasovskej.</t>
    </r>
  </si>
  <si>
    <t>ROZPOČET 2026</t>
  </si>
  <si>
    <t xml:space="preserve">Debarierizácia chodníkov PP 2025,2026 </t>
  </si>
  <si>
    <t>Zelené chodníky PP 2025,2026</t>
  </si>
  <si>
    <t>Hygienické zariadenia základných
škôl - rekonštrukcia a modernizácia - úver</t>
  </si>
  <si>
    <t>Stavba dokončená a prevzatá k 19.12.2025. Cena zo ZoD 274 987,53€ bez DPH + práce navyše 8 778,71 € bez DPH / spolu 349 032,45 € s DPH. Fakturácia za vykonané práce celkom (282 134,98 € bez DPH / 347 026,05€ s DPH), uhradené už aj zádržné 5%.</t>
  </si>
  <si>
    <t xml:space="preserve"> NEVYČERPANÝ ZOSTATOK</t>
  </si>
  <si>
    <t>Alokácia 19 000 EUR zriadenie kvetinových lúk v dvoch lokalitách (Humenské námestie, sídlisko Jama a údržba na 3 roky. V r. 2026 plán čerpania 11100 EUR. Obe lúky zrealizované, na jeseň plánovaná úržba.</t>
  </si>
  <si>
    <t>PD Športové haly - Prípravná a projektová dokumentácia</t>
  </si>
  <si>
    <t>Psí výbeh</t>
  </si>
  <si>
    <t>Obnova BD Medveďovej 21 - ŠFRB ÚVER a spoluúčasť MČ</t>
  </si>
  <si>
    <t>Mlátové chodníky VD 2 východ -
PD a realizácia - úver</t>
  </si>
  <si>
    <t>ZOS Haanova 7 - dotácia, úver</t>
  </si>
  <si>
    <t>Nie sú vyriešené majetkové pomery, práce nie sú vykonávané, terasy chátrajú, zhoršuje sa technický stav. Sú vykonávané pravidelné obhliadky.</t>
  </si>
  <si>
    <t>PD Betónová ruža - obnova vnútrobloku</t>
  </si>
  <si>
    <t>111, 11H</t>
  </si>
  <si>
    <t>V riešení súťaž na zhotoviteľa PD, Cieľ zastrašenie trhoviska a nová správcovská budova s verejnými WC.</t>
  </si>
  <si>
    <t>Oprava dvoch schodísk na verejnom priestranstve pri zástavke MHD. 
Rozpočet 28 008,37 eur s DPH. V procese získavania vyjadrení.
27.3. doručený projekt organizácie dopravy, spolu aj so Žiadosťou o vydanie stanoviska k určeniu použitia dopravných značienia dopravných zariadení na KDI- podaná žiadosť v ten deň na KDI,
Doručené stanovisko od Sekcie správy a údržby ciest na dopracovanie projektu, oslovený bol projektant s požiadavkou na dopracovanie PD, pravdepodobná aktualizácia rozpočtu.</t>
  </si>
  <si>
    <t>Pontónové lávky Tematínska, Lachova - realizácia</t>
  </si>
  <si>
    <t xml:space="preserve">Knižnica Fedinova PP 2025
vybavenie </t>
  </si>
  <si>
    <t>Čakáme na vyhlásenie výzvy na predkladanie žiadostí o externé financovanie.Prednosť má druhé kultúrne zariadenie DK Lúky kde zateká strecha.</t>
  </si>
  <si>
    <t>Plán obnovy strechy DK a telocvične. Ziskaný súhlas magistrátu, vydané stavebné povolenie. V riešení externé financovanie z výzvy environmentálneho fondu na komplexnú obnovu pre zníženie energetickej náročnosti budovy.</t>
  </si>
  <si>
    <t>Nadchod súčasťou terasy ku ktorej MČ nemá pravny vzťah. Mesto sa prihlásilo k pozemku ale nie k stavbe. Pri žiadosti o búracie povolenie treba súhlas vlastníka.  Zaevidovanie podnetu na Štátny stavebný dohľad nebolo zo strany Regionalneho uradu uzemného planovania prijaté. Komunikujeme so stavebným úradom o možnostiach ďalšieho postupu.</t>
  </si>
  <si>
    <t>POZNÁMKY k čerpaniu september</t>
  </si>
  <si>
    <t>Cyklotrasa ealizácia nových stavieb - Chorvátske rameno, Spoločný chodník pre peších a cyklistov, 1. etapa Lietavská - Lávka Tematínska</t>
  </si>
  <si>
    <t>Od júna v realizácií úsek pri Chorvátskom ramene od premostenia na Lietavskej ul. po novú lávku pri Tematínskej ul., rozpočet 1. etapy podľa ZoD 277 422,17 EUR s DPH, zhotoviteľ Swietelsky-Slovakia spol. s.r.o. Fakturácia prác za obdobie 06/2026 v sume 95 720,43€ s DPH.</t>
  </si>
  <si>
    <t>Parkovisko Budatínska PP 2024,2026 lokálna oprava kanalizácie</t>
  </si>
  <si>
    <t>Rozpočet obojstrannej debarierizácie aktualizovaný na sumu 5408,85 € s DPH, získaný súhlas Hl.mesta. Vyjadrenie KDI - priechod pre chodcov nebude potrebné vyznačiť nakoľko ide o zónu s utlmenou dopravou, stačí vyňatie zelene (preklasifikácia) a jednoduchá debarierizácia, osvetlenie nie je potrebné. Zrealizované v auguste, faktúru ešte zhotoviteľ neposlal, zostatok z alokácie v pláne využiť na workoutovú zostavu pri ihrisku Ľubovnianska.</t>
  </si>
  <si>
    <t>Rekonštrukcia zrhŕňa spevnené plochy, dažďovú kanalizáciu, ochrana VN a NN podzemných vedení. VO výsledok. Zhotoviteľ Swietelky-Slovakia s.r.o dohodnutá suma prác podľa ZoD vo výške 273 543,55 € bez DPH / 336 458,57 € s DPH (23.1.2026). Júl dokončená realizácia : Menej práce -71 788,27€ s DPH; naviac práce 50 398,25€ s DPH; nové práce 55 994,31€ s DPH. Faktúra celkom za stavebné práce marec-júl 371 062,86€ s DPH (FD 2156).</t>
  </si>
  <si>
    <t xml:space="preserve">V marci objednávka na projekt posudenia stability svahu Chorvátske rameno cyklochodník (faktúra FD 1056 suma 2 460,00 EUR s DPH). Na základe požiadaviek zmeny v PD od dotknutých orgánov /SVP a.š., OÚ ŽP, Magistrát Hl. mesta/. objednávka na vypracovanie PD - revízie 02 projektu Chorvátske rameno, spoločný cyklochodník 1.etapa, fakturácia (FD 2319) v sume 1274€.
Cyklotrasa č. 19 Jiráskova-ŽST potreba aktualizácie projektu a rozpočtu, pôvodný projektant už nežije, RIČ hľadá nového projektanta. </t>
  </si>
  <si>
    <t>PD hotová, vydané stavebné povolenie, čakáme na výzvu od externého poskytovateľa dotácií.</t>
  </si>
  <si>
    <t>Na dofinancovanie projektov rekonštrukcie a modernizácie MŠ Bohrova (167 944,68), MŠ Lietavská (131 310,99 EUR) a MŠ Pifflova (141 573,71 EUR).</t>
  </si>
  <si>
    <t xml:space="preserve">zrealizované </t>
  </si>
  <si>
    <t>Rekoštrukcia ukončená, knižnica presťahovaná, otvorená prevádzka od 1.9.2026</t>
  </si>
  <si>
    <t>Poslanecká priorita 2025 na nákup audio techniky a interiérového vybavenia. Realizácia v poslednej fáze rekonštrukcie knižnice - inštalácie interiérového vybavenia. Audiotechnika aj interierové vybavenie obstarané, dobiehajú faktúry od dodávateľov.</t>
  </si>
  <si>
    <t>Tento rok plánované prebratie do správy MČ Petržalka ŠH Gercenova, ŠH Znievska a ŠH Wolkrova, po zhodnotení stavu (passport), vypracovanie vstupného energetického certifikátu a dopracovanie zadania pre vypracovanie PD a súťaž na zhotoviteľa PD. V júny prevzatá do správy MČ ŠH Gercenova. V lete prevzaté do správy aj haly Znievska a Wolkrova.</t>
  </si>
  <si>
    <t>Najlacnejšia aj jediná bola cenová ponuka Štátnej ochrany prírody SR (ŠOP SR) v sume 13 776 EUR. Aktuálne sa pracuje na návrhu zmluvy v spolupráci so ŠOP SR.</t>
  </si>
  <si>
    <t>Rekonštrukcia a modernizácia VDI/Workout</t>
  </si>
  <si>
    <t>V pláne Workout v priestore VDI Draždiak a taktiež obnova niektorých prvkov VDI Draždiak.</t>
  </si>
  <si>
    <t xml:space="preserve">Z alokácie 101 000 EUR je v pláne obnoviť časť ihriska Bradáčova, presunúť Workout do strednej časti ihriska, obnoviť stenu, rozšíriť priestor VDI a obnoviť prvky a povrchy. Hľadá sa dodávateľ statického posudku k tehlovej stene kt. oddeľuje VDI od zvyšku ihriska. </t>
  </si>
  <si>
    <t>Rozpočet  1 738 362,20 eur s DPH za , Zmluva o úvere (ŠFRB) podpísaná a zverejnená (účinná 11.2.2026), čakáme na vyplatenie úveru. 
Predmet obnovy podľa ZoD so zhotoviteľom: 
časť A) cena zo ZoD 987 460,25 EUR s DPH,
- zateplenie strechy a obvodového plášťa BD, 
- výmena výplní otvorov v spol. priestoroch a bytoch,
- výmena bleskozvodu a hydraulické vyregulovanie ÚK,
časť B) cena zo ZoD 750 901,95 EUR s DPH,
- odstránenie systémových porúch BD lodžií a schodiska,
časť C) cena zo ZoD 13 157,80 EUR s DPH,
- príprava FTVE na stene.
August začala komplexná rekonštrukcia nájomného bytového domu na Medveďovej 21, trvanie odhadom 10 mesiacov.</t>
  </si>
  <si>
    <t>Zrealizované</t>
  </si>
  <si>
    <t>Realizácia sanácie strechy v zmysle PD. Víťaz VO firma Genesis, rozpočet 238 851 bez DPH. V máji začali práce na sanácií strechy, ukončené na konci júna 2026. Čerpanie za projektovú dokumentáciu 9 840€ s DPH.</t>
  </si>
  <si>
    <t>čiastočne zrealizované</t>
  </si>
  <si>
    <t xml:space="preserve">Projekt rieši oddelenie priestoru vo vnútornej galérií ZŠ Pankúchova škola presklenými stenami s hliníkovými rámami, mobilnou posuvnou stenou. Predpokladaná výška investície do 30 000 EUR. Realizuje ZŠ, v júly objednávka dodávky a montáže presklenia u dodávateľa.  </t>
  </si>
  <si>
    <t>Schodisko pri ŠH Znievska - odstránenie havarijného stavu PP 2026</t>
  </si>
  <si>
    <t>Učebňa pre žiakov so špeciálnymi výchovnovzdelávacími potrebami ZŠ Pankúchova PP 2026</t>
  </si>
  <si>
    <t>Kuchyňa ZŠ Nobelovo nám. - obnova gastro zariadení PP 2026</t>
  </si>
  <si>
    <t>Rekonštrukcia a modernizácia VDI Bradáčova čiastočne PP 2025, 2026</t>
  </si>
  <si>
    <t xml:space="preserve">Alokácia z poslaneckých prioriít 2026 spolu v sume 30 000€ na odstránenie havarijného stavu schodiska, obitie opadávajúcich obkladov a nová omietka, oprava oplechovania a odvodu vody zo strechy, oprava stupňov schodov.  PHZ v sume 26 972,39€ s DPH + po začatí prác zistená potreba rozsiahlejšej plochy opravy fasády o 63m2 (celkom oprava fasády 115m2). Práce naviac v sume 2 967,63€ s DPH. </t>
  </si>
  <si>
    <t>Výmena lávky aj s napojením na blízke pešie a cyklo komunikácie, dohodnutá zmluvná cena jednej lávky podľa ZoD 120 540.00 EUR s DPH. Lávka Tematínska zrealizovaná, zatiaľ uhradená záloha. Lávka Lachova predpoklad realizácie jeseň 2026.</t>
  </si>
  <si>
    <t>Doterajšie čerpanie na PD. Dofinancovanie 37 000 EUR z poslaneckých priorít 2026. Podpísaná zmluva so zhotoviteľom, dohodnutá zmluvná cena 37041,15€ s DPH. Predpoklad realizácie august-október 2026, trvanie prác podľa harmonmogramu 8-9 týždňov.</t>
  </si>
  <si>
    <t>Po konzultácií RIČ, oddelenia školstva a zástupcov školy a kuchyne bola v júli odoslaná objednávka dodávateľovi na gastro vybavenie v sume 10 985,99 EUR s DPH. Objednané vybavenie : smažiaca el. panvica 80l, umývačka riadu, krájač zeleniny s príslušenstvom, ohrevný pult aj s inštaláciou.</t>
  </si>
  <si>
    <t>Obstaraných 5ks kontajnerov, osadených na Pankúchovej, šatne pre ihrisko.Pripaja sa voda, odpad. Satne, hyg.zariadenia, trenerska, tri kancelarske a dva hygienicke.</t>
  </si>
  <si>
    <t xml:space="preserve">VDI Znievska zrealizované, vyfakturované náklady 56 199,61€ s DPH, VDI Smolenická vysúťažený zhotoviteľ, pred podpisom zmluvy. Cena diela 105603 EUR s DPH. </t>
  </si>
  <si>
    <t>Príprava psieho výbehu v novej lokalite. Magistrát dal zamietavé stanovisko k lokalite Šustekova. V riešení voľba lokality pre nový výbeh aj z podnetov od obyvateľov.</t>
  </si>
  <si>
    <t>Zrealizovaný nábeh na parkovanie Znievska 1 (Rozp. 1932,26€). 
Zrealizované debarierizácie:
na Lenardovej ul. (rozp.5 591,60€), fakturované 5 591,60€ s DPH (FD 1991); 
na Vilová ul. (rozp. 6 988,04€), fakturované 6 988,04€ s DPH (FD 1992); 
na Tematínskej ul. priechod č. 1 (rozp. 8 270,53€ + práce naviac 1411,27€), fakturované spolu 9 681,80 € s DPH;
na Tematínskej ul. priechod č. 2 (rozp. 9 301,89€ + práce naviac 706,97€), fakturované spolu 10 008,86 € s DPH;
na Tematínskej ul. priechod č. 3 (k MŠ Felix, rozp. 6 067,37€); fakturované 6 067,37€ s DPH (FD 2309); 
Pripravované debarierizácie :objednávky odoslané na obojstrannú debarierizáciu pri ul. Haanova 8 (podnety od obyvateľov, rozp. 10 460,85 €) a na Hrobákovej ul. nadväzujúca na zelený chodník (rozp. 2 244,82 €), na Jasovskej obojstranný priechod pri BMW (rozp. 9 592,40€ s DPH)</t>
  </si>
  <si>
    <t xml:space="preserve">Zrealizovaný ZCH Jantárová ceseta (rozp. 3 080,62€), fakturované 3080,62€ s DPH ( FD 4074);
Objednávka odoslaná zhotoviteľovi na ZCH na Hrobákovej ul. (rozp. 3 053,38€); v príprave ZCH na Budatínskej ulici (rozp. 10 212,94€) </t>
  </si>
  <si>
    <t>Pilotný projekt "Menštruačná chudoba na školách" rieši zavedenie dávkovačov hygienických pomôcok na toaletách pre žiačky ZŠ. Je vybratý dodávateľ, finalizuje sa zmluva. V pláne vyčerpať alokáciu do konca roka, zapojí sa všetkých 11 ZŠ.</t>
  </si>
  <si>
    <t>V decembri 2025 sfinalizovaný prevod pozemku o výmere 6 381 m2 v časti Slnečnice od spoločnosti Cresco Real Estate pod budúcou školou. Prevzatá PD pre územné konanie, príprava procesu na VO pre ďalšie stupne PD. Cenová ponuka za PD nacenená na 1,2 milióna. Beži územné konanie. Odhad realizácie 12-16 miliónov, hľadajú sa prostriedky na dofinancovanie.</t>
  </si>
  <si>
    <r>
      <rPr>
        <b/>
        <sz val="9"/>
        <color theme="1"/>
        <rFont val="Arial Narrow"/>
        <family val="2"/>
        <charset val="238"/>
      </rPr>
      <t xml:space="preserve">ZŠ Lachova </t>
    </r>
    <r>
      <rPr>
        <sz val="9"/>
        <color theme="1"/>
        <rFont val="Arial Narrow"/>
        <family val="2"/>
        <charset val="238"/>
      </rPr>
      <t xml:space="preserve">obnova hygienických zariadení (HZ) v bloku B1 1.NP-3.NP a bloku A1 2.NP - cena zo zmluvy od dielo (ZoD) 252 788,83€ s DPH, realizácia leto 2026. Predmetom je výmena zvislých a ležatých rozvodov vody, hydrantu a kanalizácie, výmena elektroinštalácie a koncových prvkov (svietidlá, vypínače, zásuvky), vybúranie pôvodných obkladov a dlažieb,výmena priečok, D+M dverí. Vybudovanie bezbarierovej toalety s príslušenstvom na každom dotknutom poschodí.
</t>
    </r>
    <r>
      <rPr>
        <b/>
        <sz val="9"/>
        <color theme="1"/>
        <rFont val="Arial Narrow"/>
        <family val="2"/>
        <charset val="238"/>
      </rPr>
      <t>ZŠ Budatínska</t>
    </r>
    <r>
      <rPr>
        <sz val="9"/>
        <color theme="1"/>
        <rFont val="Arial Narrow"/>
        <family val="2"/>
        <charset val="238"/>
      </rPr>
      <t xml:space="preserve"> obnova HZ blok A1 2.NP - Cena zo ZoD 69 968,86 € s DPH, 
</t>
    </r>
    <r>
      <rPr>
        <b/>
        <sz val="9"/>
        <color theme="1"/>
        <rFont val="Arial Narrow"/>
        <family val="2"/>
        <charset val="238"/>
      </rPr>
      <t>ZŠ Holíčska</t>
    </r>
    <r>
      <rPr>
        <sz val="9"/>
        <color theme="1"/>
        <rFont val="Arial Narrow"/>
        <family val="2"/>
        <charset val="238"/>
      </rPr>
      <t xml:space="preserve"> obnova HZ blok B1 3.NP - Cena zo ZoD 106 717,12€ s DPH, 
</t>
    </r>
    <r>
      <rPr>
        <b/>
        <sz val="9"/>
        <color theme="1"/>
        <rFont val="Arial Narrow"/>
        <family val="2"/>
        <charset val="238"/>
      </rPr>
      <t>ZŠ Turnianska</t>
    </r>
    <r>
      <rPr>
        <sz val="9"/>
        <color theme="1"/>
        <rFont val="Arial Narrow"/>
        <family val="2"/>
        <charset val="238"/>
      </rPr>
      <t xml:space="preserve"> 10 obnova HZ blok B1 3.NP, A1 2.NP, prístavba 3.,4. NP - cena zo ZoD 195 694,03 s DPH
</t>
    </r>
    <r>
      <rPr>
        <b/>
        <sz val="9"/>
        <color theme="1"/>
        <rFont val="Arial Narrow"/>
        <family val="2"/>
        <charset val="238"/>
      </rPr>
      <t>ZŠ Nobelovo nám.</t>
    </r>
    <r>
      <rPr>
        <sz val="9"/>
        <color theme="1"/>
        <rFont val="Arial Narrow"/>
        <family val="2"/>
        <charset val="238"/>
      </rPr>
      <t xml:space="preserve"> obnova HZ blok B1 2. a 3.NP, blok A1 2.NP, Cena zo ZoD 195 542,77 s DPH,
September všetky obnovy HZ zrealizované, celkové predpokladané náklady cca 1 100 000€ s DPH. Naviac práce na Budatínskej, kde bol horší stav horizonválneho odpadového potrubia. </t>
    </r>
  </si>
  <si>
    <t>Vysúťažený zhotoviteľ DAG a.s., ako tretí v poradi, rozpočet 1 844 759,65 EUR s DPH, prebieha kontrola VO vzhľadom k tomu, že prvý uchádzač bol odmietnutý pre nesplnenie požadovaných podmienok (antibakteriálna úprava dlažby), druhý úchádzač odriekol pre kolíziu termínov s inými stavbami. Termin začatia rekonštrukcie po ukončení kontroly na ÚVO.</t>
  </si>
  <si>
    <t>Predmet zákazky je komplexná obnova obvodového plášťa a striech budovy ZŠ Gessayova 2 s cieľom znížiť EN budovy, predĺžiť jej životnosť a zlepšiť vnútorné prostredie. Pribudnú tepelné čerpadlá, rekuperácia pre vykurovanie školy v prechodných obdobiach a rozšíri sa FVE na streche na 100 KW. Prebiehajú prípravné práce pred začatím rekonštrukcie.</t>
  </si>
  <si>
    <t>PD prevzatá, dopracovanie MaR (meranie a regulácia) , príprava podkladov pre žiadosť o NFP (Nenávratný finančný prostriedok), stavebné konanie – Ohlásenie stavebných úprav v procese. Predmet zákazky je komplexná obnova obvodového plášťa a striech budovy ZŠ Pankúchova 4 s cieľom znížiť EN budovy, predĺžiť jej životnosť a zlepšiť vnútorné prostredie. Pribudnú tepelné čerpadlá, rekuperácia a rozšíri sa FVE na streche na 100 KW. Predpoklad realizácie v r. 2027. Prebieha stavebné konanie. Finalizuje sa žiadosť o externé financovanie, príprava podkladov pre súťaž na obstaranie zhotoviteľa.</t>
  </si>
  <si>
    <t xml:space="preserve">Vydané stavebné povolenie, čakáme na vyhlásenie výzvy na podanie žiadosti o externé financovanie.. Podaná žiadosť o externé financovanie z Evironmentálneho fondu. </t>
  </si>
  <si>
    <t xml:space="preserve">V spracovaní PD, prebieha stavebné konannie, fakturácia za energetický certifikát (FD 734) 1845€. </t>
  </si>
  <si>
    <t>Zmluva so zhotoviteľom Euro-Štukonz podpísaná. Odovzdané stavenisko zhotoviteľovi v júni. Cena diela podľa zmluvy 595 270,68 € s DPH; vrátane dodatku k zmluve za práce naviac. Práce zahŕňajú zateplenie fasády, zateplenie strechy, výmena výplní stavebných otvorov (okná a dvere), obnova terasy a ď. menšie stavebné úpravy. Plán ukončenie rekonštrukcie začiatkom novembra.</t>
  </si>
  <si>
    <t>Prvý marcový týždeň odovzdanie staveniska, v pláne zateplenie strechy, zvýšenie bočných stien svetlíkov, zateplenie obvodoveho plášťa, výmena okien. Cena zo ZoD 557 587,99 EUR s DPH; vrátane dodatku k zmluve za práce naviac. Realizácia finalizuje, začiatkom septembra preberacie konanie stavby so zhotoviteľom.</t>
  </si>
  <si>
    <t>Prvý marcový týždeň odovzdanie staveniska, v pláne zateplenie strechy, zvýšenie bočných stien svetlíkov, zateplenie obvodoveho plášťa, výmena okien.  Cena zo ZoD 567 850,71 EUR s DPH. Rekonštrukcia ukončená, stavba prevzatá, dobieha fakturácia.</t>
  </si>
  <si>
    <t>Cieľom je zlepšovanie energetickej hospodárnosti a obnovy verejných budov, príprava podkladov pre možnosť čerpania externých zdrojov. PD elektronicky odovzdaná skontrolovaná, prebieha stavebné konanie.</t>
  </si>
  <si>
    <r>
      <rPr>
        <b/>
        <sz val="9"/>
        <color theme="1"/>
        <rFont val="Arial Narrow"/>
        <family val="2"/>
        <charset val="238"/>
      </rPr>
      <t>1.časť VZT</t>
    </r>
    <r>
      <rPr>
        <sz val="9"/>
        <color theme="1"/>
        <rFont val="Arial Narrow"/>
        <family val="2"/>
        <charset val="238"/>
      </rPr>
      <t xml:space="preserve"> (cena zo ZoD 195 383,85 EUR s DPH),
</t>
    </r>
    <r>
      <rPr>
        <b/>
        <sz val="9"/>
        <color theme="1"/>
        <rFont val="Arial Narrow"/>
        <family val="2"/>
        <charset val="238"/>
      </rPr>
      <t>2.časť UK, ZTI</t>
    </r>
    <r>
      <rPr>
        <sz val="9"/>
        <color theme="1"/>
        <rFont val="Arial Narrow"/>
        <family val="2"/>
        <charset val="238"/>
      </rPr>
      <t xml:space="preserve"> (cena zo ZoD 147 059,83 EUR s DPH),
</t>
    </r>
    <r>
      <rPr>
        <b/>
        <sz val="9"/>
        <color theme="1"/>
        <rFont val="Arial Narrow"/>
        <family val="2"/>
        <charset val="238"/>
      </rPr>
      <t xml:space="preserve">3.časť Športový povrch </t>
    </r>
    <r>
      <rPr>
        <sz val="9"/>
        <color theme="1"/>
        <rFont val="Arial Narrow"/>
        <family val="2"/>
        <charset val="238"/>
      </rPr>
      <t xml:space="preserve">(cena zo ZoD 211 156,12 EUR s DPH),
</t>
    </r>
    <r>
      <rPr>
        <b/>
        <sz val="9"/>
        <color theme="1"/>
        <rFont val="Arial Narrow"/>
        <family val="2"/>
        <charset val="238"/>
      </rPr>
      <t>4.časť Elektroinštalácie</t>
    </r>
    <r>
      <rPr>
        <sz val="9"/>
        <color theme="1"/>
        <rFont val="Arial Narrow"/>
        <family val="2"/>
        <charset val="238"/>
      </rPr>
      <t xml:space="preserve"> (cena zo ZoD 168 162,11 EUR s DPH),
</t>
    </r>
    <r>
      <rPr>
        <b/>
        <sz val="9"/>
        <color theme="1"/>
        <rFont val="Arial Narrow"/>
        <family val="2"/>
        <charset val="238"/>
      </rPr>
      <t>5.časť FVE</t>
    </r>
    <r>
      <rPr>
        <sz val="9"/>
        <color theme="1"/>
        <rFont val="Arial Narrow"/>
        <family val="2"/>
        <charset val="238"/>
      </rPr>
      <t xml:space="preserve"> (cena zo ZoD 24 393,70 EUR s DPH),
</t>
    </r>
    <r>
      <rPr>
        <b/>
        <sz val="9"/>
        <color theme="1"/>
        <rFont val="Arial Narrow"/>
        <family val="2"/>
        <charset val="238"/>
      </rPr>
      <t>6.časť Ostatné stavebné práce</t>
    </r>
    <r>
      <rPr>
        <sz val="9"/>
        <color theme="1"/>
        <rFont val="Arial Narrow"/>
        <family val="2"/>
        <charset val="238"/>
      </rPr>
      <t xml:space="preserve"> (cena zo ZoD 99 994,18 EUR s DPH) 
</t>
    </r>
    <r>
      <rPr>
        <b/>
        <sz val="9"/>
        <color theme="1"/>
        <rFont val="Arial Narrow"/>
        <family val="2"/>
        <charset val="238"/>
      </rPr>
      <t>7.časť Obvodový plášť</t>
    </r>
    <r>
      <rPr>
        <sz val="9"/>
        <color theme="1"/>
        <rFont val="Arial Narrow"/>
        <family val="2"/>
        <charset val="238"/>
      </rPr>
      <t xml:space="preserve"> (Cena zo ZoD 900 738,24 EUR s DPH) 
</t>
    </r>
    <r>
      <rPr>
        <b/>
        <sz val="9"/>
        <color theme="1"/>
        <rFont val="Arial Narrow"/>
        <family val="2"/>
        <charset val="238"/>
      </rPr>
      <t>Zázemie</t>
    </r>
    <r>
      <rPr>
        <sz val="9"/>
        <color theme="1"/>
        <rFont val="Arial Narrow"/>
        <family val="2"/>
        <charset val="238"/>
      </rPr>
      <t xml:space="preserve"> (Cena zo ZoD 594 786,23 € s DPH)</t>
    </r>
    <r>
      <rPr>
        <b/>
        <sz val="9"/>
        <color theme="1"/>
        <rFont val="Arial Narrow"/>
        <family val="2"/>
        <charset val="238"/>
      </rPr>
      <t>,</t>
    </r>
    <r>
      <rPr>
        <sz val="9"/>
        <color theme="1"/>
        <rFont val="Arial Narrow"/>
        <family val="2"/>
        <charset val="238"/>
      </rPr>
      <t xml:space="preserve">
</t>
    </r>
    <r>
      <rPr>
        <b/>
        <sz val="9"/>
        <color theme="1"/>
        <rFont val="Arial Narrow"/>
        <family val="2"/>
        <charset val="238"/>
      </rPr>
      <t>Tribúna v ŠH</t>
    </r>
    <r>
      <rPr>
        <sz val="9"/>
        <color theme="1"/>
        <rFont val="Arial Narrow"/>
        <family val="2"/>
        <charset val="238"/>
      </rPr>
      <t xml:space="preserve"> (Cena zo ZoD 386 220,00 EUR s DPH),
Hlavná stavebná časť dokončená, dodané technológie, tribúna a zázemie hotové, montáž športového povrchu, dokončovacie práce. Predpokladaná prevádzka v septemberi. Čast nákladov refundovaná</t>
    </r>
  </si>
  <si>
    <t xml:space="preserve">Finalizácia inštalácie exteriérovej izolácie (september). </t>
  </si>
  <si>
    <t xml:space="preserve">V areáli MŠ Lietavská prebiehajú stavebné práce na obnove a zateplení strechy a fasády, zvýšený pohyb ľudí, materiálu a mechanizmov, zvýšená prašnosť by mohli negatívne ovplyvniť nové ihrisko. Vybratý zhotoviteľ zatiaľ nepredložil certifikáty nezávadnosti materiálov. </t>
  </si>
  <si>
    <t>Vysúťažený dodávateľ na projekt búracích prác, cena zo ZoD 35 515,26 EUR s DPH, prebieha stavebné konanie a získavanie vyjadrení dotknutých orgánov.</t>
  </si>
  <si>
    <t>Garáže Mlynarovičova PD 4674,00€ s DPH, rozpočet realizácie 52 830€,- s DPH - Cieľom sú sanácie statických porúch nosných prvkov suterénu +lokálne opravy terasy. V príprave VO na zhotoviteľa odstránenia statických porúch. Máj vznikla požiadavka na dopracovanie rozpočtu a projektu o výmenu dažďových vpustí a zvodov v garáži po podlahu, čakáme na aktualizáciu.
Garáže Rovniankova - Úprava vstupov z dôvodu dočasného státia verejnosti, PHZ na realizáciu 185 828,- s DPH, postupene dochádzajú vyjadrenia k stav. konaniu. Dopracovanie PD dažďových vpustí. Realizácia pravdepodobne r. 2027.</t>
  </si>
  <si>
    <t>Stavebný úrad Jarovce oznámil v auguste začatie územného konania. Realizácia nemá zabezpečené financovanie.</t>
  </si>
  <si>
    <t>MČ Petržalka osloví FAD STU na vypracovanie štúdie ako semestrálna práca študentov zimný semester akad. rok 2026/2027. Bude sa definovať zadanie pre študentov v koordinácii s FAD STU na začiatku školského roka.
Upresňuje sa rozsah zadania pre projektovú dokumentáciu.</t>
  </si>
  <si>
    <t>Plánované pokračovanie mlatového chodníka sever-východ. PHZ PD 4858,50 s DPH; PHZ realizácie 305 091,- s DPH. Prebieha stavebné konanie, získané súhlasné stanovisko vlastníka LESY SR a magistrátu. Stavebný zámer overený, pred vyhlásením súťaže na zhotoviteľa.</t>
  </si>
  <si>
    <t>PD pokračuje spracovanie, 1. Fáza odovzdaná, PHZ 1.etapy - 518 702 € bez DPH, bez ELI (elektroinštalácie)., prebieha spracovanie kompletného stavebného zámeru pre stavebné konanie. Dokončená štúdia, zvyšok projektu sa finalizuje.</t>
  </si>
  <si>
    <t>Snaha MČ o získanie externého financovania. pokračuje stavebné konanie v rámci portálu výstavba a získavanie stanovísk.</t>
  </si>
  <si>
    <t>Oddelenie životného prostredia a územného rozvoja vyhodnotilo participáciu s obavyteľmi a vypracovalo správu ako jeden z podkladov pre spracovanie ďalších stupňov dokumentácie obnovy vnútrobloku. Cieľom tohto procesu nie je len technicky obnoviť zastarané povrchy, ale vrátiť tomuto priestoru
život a funkčnosť, ktorá zodpovedá nárokom 21. storočia. Príprava podkladov na architektonický a krajinársku štúdiu, predpoklad vyhlásenia v septembri.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</si>
</sst>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9"/>
      <color theme="1"/>
      <name val="Arial Narrow"/>
      <family val="2"/>
      <charset val="238"/>
    </font>
    <font>
      <sz val="11"/>
      <color theme="1"/>
      <name val="Arial Narrow"/>
      <family val="2"/>
      <charset val="238"/>
    </font>
    <font>
      <sz val="9"/>
      <color theme="1"/>
      <name val="Arial Narrow"/>
      <family val="2"/>
      <charset val="238"/>
    </font>
    <font>
      <b/>
      <sz val="9"/>
      <name val="Arial Narrow"/>
      <family val="2"/>
      <charset val="238"/>
    </font>
    <font>
      <sz val="9"/>
      <name val="Arial Narrow"/>
      <family val="2"/>
      <charset val="238"/>
    </font>
    <font>
      <b/>
      <sz val="9"/>
      <color indexed="81"/>
      <name val="Segoe UI"/>
      <family val="2"/>
      <charset val="238"/>
    </font>
    <font>
      <sz val="9"/>
      <color indexed="81"/>
      <name val="Segoe UI"/>
      <family val="2"/>
      <charset val="238"/>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5">
    <xf numFmtId="0" fontId="0" fillId="0" borderId="0" xfId="0"/>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4" fontId="3" fillId="0" borderId="4" xfId="0" applyNumberFormat="1" applyFont="1" applyBorder="1" applyAlignment="1">
      <alignment horizontal="right" vertical="center"/>
    </xf>
    <xf numFmtId="0" fontId="3" fillId="0" borderId="4" xfId="0" applyFont="1" applyBorder="1" applyAlignment="1">
      <alignment horizontal="left" vertical="center" wrapText="1"/>
    </xf>
    <xf numFmtId="4" fontId="5" fillId="0" borderId="4" xfId="0" applyNumberFormat="1" applyFont="1" applyBorder="1" applyAlignment="1">
      <alignment horizontal="right" vertical="center"/>
    </xf>
    <xf numFmtId="4" fontId="5" fillId="0" borderId="4" xfId="0" applyNumberFormat="1" applyFont="1" applyBorder="1" applyAlignment="1">
      <alignment horizontal="center" vertical="center"/>
    </xf>
    <xf numFmtId="0" fontId="3" fillId="5" borderId="4" xfId="0" applyFont="1" applyFill="1" applyBorder="1" applyAlignment="1">
      <alignment horizontal="center" vertical="center"/>
    </xf>
    <xf numFmtId="0" fontId="3" fillId="5" borderId="4" xfId="0" applyFont="1" applyFill="1" applyBorder="1" applyAlignment="1">
      <alignment horizontal="left" vertical="center" wrapText="1"/>
    </xf>
    <xf numFmtId="49" fontId="3" fillId="5" borderId="4" xfId="0" applyNumberFormat="1" applyFont="1" applyFill="1" applyBorder="1" applyAlignment="1">
      <alignment horizontal="center" vertical="center"/>
    </xf>
    <xf numFmtId="4" fontId="3" fillId="5" borderId="4" xfId="0" applyNumberFormat="1" applyFont="1" applyFill="1" applyBorder="1" applyAlignment="1">
      <alignment horizontal="right" vertical="center"/>
    </xf>
    <xf numFmtId="4" fontId="5" fillId="5" borderId="4" xfId="0" applyNumberFormat="1" applyFont="1" applyFill="1" applyBorder="1" applyAlignment="1">
      <alignment horizontal="right" vertical="center"/>
    </xf>
    <xf numFmtId="4" fontId="5" fillId="5" borderId="4" xfId="0" applyNumberFormat="1" applyFont="1" applyFill="1" applyBorder="1" applyAlignment="1">
      <alignment horizontal="center" vertical="center" wrapText="1"/>
    </xf>
    <xf numFmtId="4" fontId="5" fillId="5" borderId="4" xfId="0" applyNumberFormat="1" applyFont="1" applyFill="1" applyBorder="1" applyAlignment="1">
      <alignment horizontal="center" vertical="center"/>
    </xf>
    <xf numFmtId="0" fontId="3" fillId="5" borderId="4" xfId="0" applyFont="1" applyFill="1" applyBorder="1" applyAlignment="1">
      <alignment horizontal="left" vertical="center"/>
    </xf>
    <xf numFmtId="4" fontId="5" fillId="0" borderId="4" xfId="0" applyNumberFormat="1" applyFont="1" applyBorder="1" applyAlignment="1">
      <alignment vertical="center"/>
    </xf>
    <xf numFmtId="0" fontId="3" fillId="0" borderId="4" xfId="0" applyFont="1" applyBorder="1" applyAlignment="1">
      <alignment vertical="center" wrapText="1"/>
    </xf>
    <xf numFmtId="4" fontId="5" fillId="0" borderId="4" xfId="0" applyNumberFormat="1" applyFont="1" applyBorder="1" applyAlignment="1">
      <alignment horizontal="center" vertical="center" wrapText="1"/>
    </xf>
    <xf numFmtId="4" fontId="3" fillId="0" borderId="4" xfId="0" applyNumberFormat="1" applyFont="1" applyBorder="1" applyAlignment="1">
      <alignment horizontal="right" vertical="center" wrapText="1"/>
    </xf>
    <xf numFmtId="4" fontId="3" fillId="0" borderId="4" xfId="0" applyNumberFormat="1" applyFont="1" applyBorder="1" applyAlignment="1">
      <alignment horizontal="center" vertical="center" wrapText="1"/>
    </xf>
    <xf numFmtId="4" fontId="3" fillId="5" borderId="4" xfId="0" applyNumberFormat="1" applyFont="1" applyFill="1" applyBorder="1" applyAlignment="1">
      <alignment horizontal="center" vertical="center" wrapText="1"/>
    </xf>
    <xf numFmtId="4" fontId="3" fillId="3" borderId="4" xfId="0" applyNumberFormat="1" applyFont="1" applyFill="1" applyBorder="1" applyAlignment="1">
      <alignment horizontal="right" vertical="center"/>
    </xf>
    <xf numFmtId="49" fontId="3" fillId="3" borderId="4" xfId="0" applyNumberFormat="1" applyFont="1" applyFill="1" applyBorder="1" applyAlignment="1">
      <alignment horizontal="center" vertical="center"/>
    </xf>
    <xf numFmtId="49" fontId="2" fillId="0" borderId="0" xfId="0" applyNumberFormat="1" applyFont="1" applyAlignment="1">
      <alignment horizontal="center" vertical="center"/>
    </xf>
    <xf numFmtId="4" fontId="1" fillId="0" borderId="2" xfId="0" applyNumberFormat="1" applyFont="1" applyBorder="1" applyAlignment="1">
      <alignment horizontal="center" vertical="center"/>
    </xf>
    <xf numFmtId="4" fontId="3" fillId="0" borderId="2" xfId="0" applyNumberFormat="1" applyFont="1" applyBorder="1" applyAlignment="1">
      <alignment horizontal="center" vertical="center"/>
    </xf>
    <xf numFmtId="4" fontId="1" fillId="2" borderId="4" xfId="0" applyNumberFormat="1" applyFont="1" applyFill="1" applyBorder="1" applyAlignment="1">
      <alignment horizontal="center" vertical="center" wrapText="1"/>
    </xf>
    <xf numFmtId="4" fontId="3" fillId="0" borderId="4" xfId="0" applyNumberFormat="1" applyFont="1" applyBorder="1" applyAlignment="1">
      <alignment horizontal="center" vertical="center"/>
    </xf>
    <xf numFmtId="4" fontId="3" fillId="5" borderId="4" xfId="0" applyNumberFormat="1" applyFont="1" applyFill="1" applyBorder="1" applyAlignment="1">
      <alignment horizontal="center" vertical="center"/>
    </xf>
    <xf numFmtId="4" fontId="2" fillId="0" borderId="0" xfId="0" applyNumberFormat="1" applyFont="1" applyAlignment="1">
      <alignment horizontal="center" vertical="center"/>
    </xf>
    <xf numFmtId="49" fontId="3" fillId="0" borderId="4" xfId="0" applyNumberFormat="1" applyFont="1" applyBorder="1" applyAlignment="1">
      <alignment horizontal="center" vertical="center" wrapText="1"/>
    </xf>
    <xf numFmtId="4" fontId="5" fillId="0" borderId="5" xfId="0" applyNumberFormat="1" applyFont="1" applyBorder="1" applyAlignment="1">
      <alignment vertical="center"/>
    </xf>
    <xf numFmtId="4" fontId="5" fillId="0" borderId="7" xfId="0" applyNumberFormat="1" applyFont="1" applyBorder="1" applyAlignment="1">
      <alignment vertical="center"/>
    </xf>
    <xf numFmtId="4" fontId="3" fillId="0" borderId="4" xfId="0" applyNumberFormat="1"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left" vertical="center" wrapText="1"/>
    </xf>
    <xf numFmtId="4" fontId="3" fillId="0" borderId="5" xfId="0" applyNumberFormat="1" applyFont="1" applyBorder="1" applyAlignment="1">
      <alignment horizontal="center" vertical="center" wrapText="1"/>
    </xf>
    <xf numFmtId="0" fontId="3" fillId="6" borderId="4" xfId="0" applyFont="1" applyFill="1" applyBorder="1" applyAlignment="1">
      <alignment horizontal="center" vertical="center"/>
    </xf>
    <xf numFmtId="0" fontId="3" fillId="6" borderId="4" xfId="0" applyFont="1" applyFill="1" applyBorder="1" applyAlignment="1">
      <alignment horizontal="left" vertical="center" wrapText="1"/>
    </xf>
    <xf numFmtId="4" fontId="3" fillId="6" borderId="4" xfId="0" applyNumberFormat="1" applyFont="1" applyFill="1" applyBorder="1" applyAlignment="1">
      <alignment horizontal="center" vertical="center"/>
    </xf>
    <xf numFmtId="4" fontId="3" fillId="6" borderId="4" xfId="0" applyNumberFormat="1" applyFont="1" applyFill="1" applyBorder="1" applyAlignment="1">
      <alignment horizontal="right" vertical="center"/>
    </xf>
    <xf numFmtId="49" fontId="3" fillId="6" borderId="4" xfId="0" applyNumberFormat="1" applyFont="1" applyFill="1" applyBorder="1" applyAlignment="1">
      <alignment horizontal="center" vertical="center"/>
    </xf>
    <xf numFmtId="4" fontId="5" fillId="6" borderId="4" xfId="0" applyNumberFormat="1" applyFont="1" applyFill="1" applyBorder="1" applyAlignment="1">
      <alignment horizontal="right" vertical="center"/>
    </xf>
    <xf numFmtId="4" fontId="3" fillId="6" borderId="4" xfId="0" applyNumberFormat="1" applyFont="1" applyFill="1" applyBorder="1" applyAlignment="1">
      <alignment horizontal="center" vertical="center" wrapText="1"/>
    </xf>
    <xf numFmtId="0" fontId="1" fillId="4" borderId="4" xfId="0" applyFont="1" applyFill="1" applyBorder="1" applyAlignment="1">
      <alignment horizontal="left" vertical="center"/>
    </xf>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4" fontId="5" fillId="0" borderId="5" xfId="0" applyNumberFormat="1" applyFont="1" applyBorder="1" applyAlignment="1">
      <alignment horizontal="center" vertical="center"/>
    </xf>
    <xf numFmtId="4" fontId="5" fillId="0" borderId="6"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4" fontId="3" fillId="0" borderId="5" xfId="0" applyNumberFormat="1" applyFont="1" applyBorder="1" applyAlignment="1">
      <alignment horizontal="center" vertical="center"/>
    </xf>
    <xf numFmtId="4" fontId="3" fillId="0" borderId="6" xfId="0" applyNumberFormat="1" applyFont="1" applyBorder="1" applyAlignment="1">
      <alignment horizontal="center" vertical="center"/>
    </xf>
    <xf numFmtId="4" fontId="5" fillId="0" borderId="5"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5" xfId="0" applyNumberFormat="1" applyFont="1" applyBorder="1" applyAlignment="1">
      <alignment horizontal="right" vertical="center"/>
    </xf>
    <xf numFmtId="4" fontId="5" fillId="0" borderId="6" xfId="0" applyNumberFormat="1" applyFont="1" applyBorder="1" applyAlignment="1">
      <alignment horizontal="right" vertical="center"/>
    </xf>
    <xf numFmtId="0" fontId="3" fillId="0" borderId="7" xfId="0" applyFont="1" applyBorder="1" applyAlignment="1">
      <alignment horizontal="center" vertical="center"/>
    </xf>
    <xf numFmtId="0" fontId="3" fillId="0" borderId="7" xfId="0" applyFont="1" applyBorder="1" applyAlignment="1">
      <alignment horizontal="left" vertical="center" wrapText="1"/>
    </xf>
    <xf numFmtId="4" fontId="5" fillId="0" borderId="7" xfId="0" applyNumberFormat="1" applyFont="1" applyBorder="1" applyAlignment="1">
      <alignment horizontal="center" vertical="center" wrapText="1"/>
    </xf>
    <xf numFmtId="4" fontId="3" fillId="0" borderId="7" xfId="0" applyNumberFormat="1" applyFont="1" applyBorder="1" applyAlignment="1">
      <alignment horizontal="center" vertical="center"/>
    </xf>
    <xf numFmtId="4" fontId="5" fillId="0" borderId="7" xfId="0" applyNumberFormat="1" applyFont="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3" fillId="3" borderId="4" xfId="0" applyFont="1" applyFill="1" applyBorder="1" applyAlignment="1">
      <alignment horizontal="center" vertical="center"/>
    </xf>
    <xf numFmtId="4" fontId="3" fillId="0" borderId="5"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5" borderId="5" xfId="0" applyNumberFormat="1" applyFont="1" applyFill="1" applyBorder="1" applyAlignment="1">
      <alignment horizontal="center" vertical="center"/>
    </xf>
    <xf numFmtId="4" fontId="3" fillId="5" borderId="6" xfId="0" applyNumberFormat="1" applyFont="1" applyFill="1" applyBorder="1" applyAlignment="1">
      <alignment horizontal="center" vertical="center"/>
    </xf>
    <xf numFmtId="4" fontId="5" fillId="5" borderId="5" xfId="0" applyNumberFormat="1" applyFont="1" applyFill="1" applyBorder="1" applyAlignment="1">
      <alignment horizontal="center" vertical="center" wrapText="1"/>
    </xf>
    <xf numFmtId="4" fontId="5" fillId="5" borderId="6" xfId="0" applyNumberFormat="1"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3" fillId="5" borderId="4" xfId="0" applyFont="1" applyFill="1" applyBorder="1" applyAlignment="1">
      <alignment vertical="center"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6733-ACFA-4563-B6F0-54B11FEDB2B4}">
  <dimension ref="A1:U78"/>
  <sheetViews>
    <sheetView tabSelected="1" topLeftCell="I1" zoomScaleNormal="100" workbookViewId="0">
      <pane ySplit="4" topLeftCell="A74" activePane="bottomLeft" state="frozen"/>
      <selection pane="bottomLeft" activeCell="M1" sqref="M1:X1048576"/>
    </sheetView>
  </sheetViews>
  <sheetFormatPr defaultColWidth="9.140625" defaultRowHeight="16.5" x14ac:dyDescent="0.25"/>
  <cols>
    <col min="1" max="1" width="5.28515625" style="5" customWidth="1"/>
    <col min="2" max="2" width="21.85546875" style="5" customWidth="1"/>
    <col min="3" max="3" width="5.28515625" style="10" customWidth="1"/>
    <col min="4" max="4" width="10" style="44" customWidth="1"/>
    <col min="5" max="5" width="9.5703125" style="5" bestFit="1" customWidth="1"/>
    <col min="6" max="6" width="7" style="38" customWidth="1"/>
    <col min="7" max="7" width="13.140625" style="5" customWidth="1"/>
    <col min="8" max="8" width="10.85546875" style="5" customWidth="1"/>
    <col min="9" max="9" width="11.42578125" style="5" customWidth="1"/>
    <col min="10" max="10" width="9" style="5" customWidth="1"/>
    <col min="11" max="11" width="10.7109375" style="10" customWidth="1"/>
    <col min="12" max="12" width="50.140625" style="5" customWidth="1"/>
    <col min="13" max="16384" width="9.140625" style="5"/>
  </cols>
  <sheetData>
    <row r="1" spans="1:12" x14ac:dyDescent="0.25">
      <c r="A1" s="1" t="s">
        <v>0</v>
      </c>
      <c r="B1" s="2"/>
      <c r="C1" s="3" t="s">
        <v>1</v>
      </c>
      <c r="D1" s="39"/>
      <c r="E1" s="3"/>
      <c r="F1" s="2"/>
      <c r="G1" s="3"/>
      <c r="H1" s="3"/>
      <c r="I1" s="3"/>
      <c r="J1" s="3"/>
      <c r="K1" s="3"/>
      <c r="L1" s="4" t="s">
        <v>2</v>
      </c>
    </row>
    <row r="2" spans="1:12" ht="7.5" customHeight="1" x14ac:dyDescent="0.25">
      <c r="A2" s="7"/>
      <c r="B2" s="8"/>
      <c r="C2" s="8"/>
      <c r="D2" s="40"/>
      <c r="E2" s="8"/>
      <c r="F2" s="9"/>
      <c r="G2" s="8"/>
      <c r="H2" s="8"/>
      <c r="I2" s="8"/>
      <c r="J2" s="8"/>
      <c r="L2" s="11"/>
    </row>
    <row r="3" spans="1:12" ht="40.5" x14ac:dyDescent="0.25">
      <c r="A3" s="12" t="s">
        <v>3</v>
      </c>
      <c r="B3" s="12" t="s">
        <v>4</v>
      </c>
      <c r="C3" s="12" t="s">
        <v>5</v>
      </c>
      <c r="D3" s="41" t="s">
        <v>6</v>
      </c>
      <c r="E3" s="13" t="s">
        <v>78</v>
      </c>
      <c r="F3" s="14" t="s">
        <v>7</v>
      </c>
      <c r="G3" s="15" t="s">
        <v>76</v>
      </c>
      <c r="H3" s="15" t="s">
        <v>8</v>
      </c>
      <c r="I3" s="15" t="s">
        <v>83</v>
      </c>
      <c r="J3" s="15" t="s">
        <v>9</v>
      </c>
      <c r="K3" s="15" t="s">
        <v>10</v>
      </c>
      <c r="L3" s="15" t="s">
        <v>100</v>
      </c>
    </row>
    <row r="4" spans="1:12" x14ac:dyDescent="0.25">
      <c r="A4" s="59" t="s">
        <v>13</v>
      </c>
      <c r="B4" s="59"/>
      <c r="C4" s="59"/>
      <c r="D4" s="59"/>
      <c r="E4" s="59"/>
      <c r="F4" s="59"/>
      <c r="G4" s="59"/>
      <c r="H4" s="59"/>
      <c r="I4" s="59"/>
      <c r="J4" s="59"/>
      <c r="K4" s="59"/>
      <c r="L4" s="59"/>
    </row>
    <row r="5" spans="1:12" ht="54" x14ac:dyDescent="0.25">
      <c r="A5" s="22">
        <v>1</v>
      </c>
      <c r="B5" s="23" t="s">
        <v>103</v>
      </c>
      <c r="C5" s="22" t="s">
        <v>14</v>
      </c>
      <c r="D5" s="43">
        <f>400+861</f>
        <v>1261</v>
      </c>
      <c r="E5" s="25">
        <v>8739</v>
      </c>
      <c r="F5" s="24">
        <v>46</v>
      </c>
      <c r="G5" s="26">
        <f>E5+37000</f>
        <v>45739</v>
      </c>
      <c r="H5" s="26">
        <v>861</v>
      </c>
      <c r="I5" s="26">
        <f>G5-H5</f>
        <v>44878</v>
      </c>
      <c r="J5" s="26"/>
      <c r="K5" s="27" t="s">
        <v>31</v>
      </c>
      <c r="L5" s="23" t="s">
        <v>128</v>
      </c>
    </row>
    <row r="6" spans="1:12" ht="93.75" customHeight="1" x14ac:dyDescent="0.25">
      <c r="A6" s="22">
        <v>2</v>
      </c>
      <c r="B6" s="23" t="s">
        <v>15</v>
      </c>
      <c r="C6" s="24" t="s">
        <v>14</v>
      </c>
      <c r="D6" s="43">
        <v>684</v>
      </c>
      <c r="E6" s="25">
        <f>20000-D6</f>
        <v>19316</v>
      </c>
      <c r="F6" s="24" t="s">
        <v>11</v>
      </c>
      <c r="G6" s="25">
        <v>19316</v>
      </c>
      <c r="H6" s="25">
        <v>0</v>
      </c>
      <c r="I6" s="26">
        <f>G6-H6</f>
        <v>19316</v>
      </c>
      <c r="J6" s="25"/>
      <c r="K6" s="28" t="s">
        <v>27</v>
      </c>
      <c r="L6" s="23" t="s">
        <v>104</v>
      </c>
    </row>
    <row r="7" spans="1:12" ht="135" customHeight="1" x14ac:dyDescent="0.25">
      <c r="A7" s="22">
        <v>3</v>
      </c>
      <c r="B7" s="23" t="s">
        <v>17</v>
      </c>
      <c r="C7" s="22" t="s">
        <v>14</v>
      </c>
      <c r="D7" s="43">
        <f>450+1107</f>
        <v>1557</v>
      </c>
      <c r="E7" s="25">
        <f>30000-D7</f>
        <v>28443</v>
      </c>
      <c r="F7" s="24" t="s">
        <v>11</v>
      </c>
      <c r="G7" s="25">
        <v>28443</v>
      </c>
      <c r="H7" s="26">
        <v>0</v>
      </c>
      <c r="I7" s="26">
        <f>G7-H7</f>
        <v>28443</v>
      </c>
      <c r="J7" s="26"/>
      <c r="K7" s="28" t="s">
        <v>16</v>
      </c>
      <c r="L7" s="23" t="s">
        <v>77</v>
      </c>
    </row>
    <row r="8" spans="1:12" ht="81" x14ac:dyDescent="0.25">
      <c r="A8" s="16">
        <v>4</v>
      </c>
      <c r="B8" s="19" t="s">
        <v>18</v>
      </c>
      <c r="C8" s="16" t="s">
        <v>14</v>
      </c>
      <c r="D8" s="42">
        <v>0</v>
      </c>
      <c r="E8" s="18">
        <v>460000</v>
      </c>
      <c r="F8" s="17" t="s">
        <v>19</v>
      </c>
      <c r="G8" s="20">
        <v>460000</v>
      </c>
      <c r="H8" s="20">
        <f>369+4631.69+2779.8+286593.26</f>
        <v>294373.75</v>
      </c>
      <c r="I8" s="20">
        <f>G8-H8</f>
        <v>165626.25</v>
      </c>
      <c r="J8" s="20"/>
      <c r="K8" s="21" t="s">
        <v>27</v>
      </c>
      <c r="L8" s="19" t="s">
        <v>105</v>
      </c>
    </row>
    <row r="9" spans="1:12" ht="189" x14ac:dyDescent="0.25">
      <c r="A9" s="22">
        <v>5</v>
      </c>
      <c r="B9" s="23" t="s">
        <v>79</v>
      </c>
      <c r="C9" s="22" t="s">
        <v>14</v>
      </c>
      <c r="D9" s="43">
        <v>42000</v>
      </c>
      <c r="E9" s="25">
        <v>46000</v>
      </c>
      <c r="F9" s="24" t="s">
        <v>11</v>
      </c>
      <c r="G9" s="26">
        <f>46000+6163+20000+5000</f>
        <v>77163</v>
      </c>
      <c r="H9" s="26">
        <v>1932.26</v>
      </c>
      <c r="I9" s="26">
        <f>G9-H9</f>
        <v>75230.740000000005</v>
      </c>
      <c r="J9" s="26"/>
      <c r="K9" s="28" t="s">
        <v>31</v>
      </c>
      <c r="L9" s="23" t="s">
        <v>133</v>
      </c>
    </row>
    <row r="10" spans="1:12" ht="54" x14ac:dyDescent="0.25">
      <c r="A10" s="22">
        <v>6</v>
      </c>
      <c r="B10" s="29" t="s">
        <v>80</v>
      </c>
      <c r="C10" s="22" t="s">
        <v>14</v>
      </c>
      <c r="D10" s="43">
        <v>18000</v>
      </c>
      <c r="E10" s="25">
        <v>7000</v>
      </c>
      <c r="F10" s="24" t="s">
        <v>11</v>
      </c>
      <c r="G10" s="25">
        <f>E10+14000</f>
        <v>21000</v>
      </c>
      <c r="H10" s="25">
        <f>2379.35+576.05</f>
        <v>2955.3999999999996</v>
      </c>
      <c r="I10" s="26">
        <f>G10-H10</f>
        <v>18044.599999999999</v>
      </c>
      <c r="J10" s="25"/>
      <c r="K10" s="27" t="s">
        <v>31</v>
      </c>
      <c r="L10" s="23" t="s">
        <v>134</v>
      </c>
    </row>
    <row r="11" spans="1:12" ht="34.5" customHeight="1" x14ac:dyDescent="0.25">
      <c r="A11" s="60">
        <v>7</v>
      </c>
      <c r="B11" s="61" t="s">
        <v>101</v>
      </c>
      <c r="C11" s="60" t="s">
        <v>21</v>
      </c>
      <c r="D11" s="42">
        <v>0</v>
      </c>
      <c r="E11" s="18">
        <v>250000</v>
      </c>
      <c r="F11" s="17" t="s">
        <v>20</v>
      </c>
      <c r="G11" s="18">
        <v>250000</v>
      </c>
      <c r="H11" s="20">
        <v>0</v>
      </c>
      <c r="I11" s="20">
        <f>G11-H11</f>
        <v>250000</v>
      </c>
      <c r="J11" s="30"/>
      <c r="K11" s="62" t="s">
        <v>31</v>
      </c>
      <c r="L11" s="61" t="s">
        <v>102</v>
      </c>
    </row>
    <row r="12" spans="1:12" ht="34.5" customHeight="1" x14ac:dyDescent="0.25">
      <c r="A12" s="60">
        <v>9</v>
      </c>
      <c r="B12" s="61"/>
      <c r="C12" s="60"/>
      <c r="D12" s="42">
        <v>0</v>
      </c>
      <c r="E12" s="18">
        <v>250000</v>
      </c>
      <c r="F12" s="17" t="s">
        <v>19</v>
      </c>
      <c r="G12" s="18">
        <v>250000</v>
      </c>
      <c r="H12" s="20">
        <v>0</v>
      </c>
      <c r="I12" s="20">
        <f>G12-H12</f>
        <v>250000</v>
      </c>
      <c r="J12" s="30"/>
      <c r="K12" s="63"/>
      <c r="L12" s="61"/>
    </row>
    <row r="13" spans="1:12" ht="111.75" customHeight="1" x14ac:dyDescent="0.25">
      <c r="A13" s="16">
        <v>8</v>
      </c>
      <c r="B13" s="19" t="s">
        <v>22</v>
      </c>
      <c r="C13" s="16" t="s">
        <v>21</v>
      </c>
      <c r="D13" s="42">
        <v>33000</v>
      </c>
      <c r="E13" s="18">
        <v>27000</v>
      </c>
      <c r="F13" s="17" t="s">
        <v>11</v>
      </c>
      <c r="G13" s="20">
        <f>27000+16595</f>
        <v>43595</v>
      </c>
      <c r="H13" s="20">
        <f>13110+2460</f>
        <v>15570</v>
      </c>
      <c r="I13" s="20">
        <f>G13-H13</f>
        <v>28025</v>
      </c>
      <c r="J13" s="20"/>
      <c r="K13" s="32" t="s">
        <v>31</v>
      </c>
      <c r="L13" s="19" t="s">
        <v>106</v>
      </c>
    </row>
    <row r="14" spans="1:12" x14ac:dyDescent="0.25">
      <c r="A14" s="59" t="s">
        <v>23</v>
      </c>
      <c r="B14" s="59"/>
      <c r="C14" s="59"/>
      <c r="D14" s="59"/>
      <c r="E14" s="59"/>
      <c r="F14" s="59"/>
      <c r="G14" s="59"/>
      <c r="H14" s="59"/>
      <c r="I14" s="59"/>
      <c r="J14" s="59"/>
      <c r="K14" s="59"/>
      <c r="L14" s="59"/>
    </row>
    <row r="15" spans="1:12" ht="54" x14ac:dyDescent="0.25">
      <c r="A15" s="22">
        <f>A13+1</f>
        <v>9</v>
      </c>
      <c r="B15" s="23" t="s">
        <v>24</v>
      </c>
      <c r="C15" s="22" t="s">
        <v>25</v>
      </c>
      <c r="D15" s="43"/>
      <c r="E15" s="25">
        <v>20000</v>
      </c>
      <c r="F15" s="24" t="s">
        <v>11</v>
      </c>
      <c r="G15" s="26">
        <v>20000</v>
      </c>
      <c r="H15" s="26">
        <v>0</v>
      </c>
      <c r="I15" s="26">
        <f>G15-H15</f>
        <v>20000</v>
      </c>
      <c r="J15" s="26"/>
      <c r="K15" s="28" t="s">
        <v>16</v>
      </c>
      <c r="L15" s="23" t="s">
        <v>135</v>
      </c>
    </row>
    <row r="16" spans="1:12" ht="67.5" x14ac:dyDescent="0.25">
      <c r="A16" s="16">
        <f>A15+1</f>
        <v>10</v>
      </c>
      <c r="B16" s="19" t="s">
        <v>26</v>
      </c>
      <c r="C16" s="16" t="s">
        <v>25</v>
      </c>
      <c r="D16" s="42"/>
      <c r="E16" s="18">
        <v>550000</v>
      </c>
      <c r="F16" s="17" t="s">
        <v>19</v>
      </c>
      <c r="G16" s="18">
        <v>550000</v>
      </c>
      <c r="H16" s="20">
        <v>0</v>
      </c>
      <c r="I16" s="20">
        <f>G16-H16</f>
        <v>550000</v>
      </c>
      <c r="J16" s="20"/>
      <c r="K16" s="32" t="s">
        <v>16</v>
      </c>
      <c r="L16" s="19" t="s">
        <v>136</v>
      </c>
    </row>
    <row r="17" spans="1:12" ht="250.5" customHeight="1" x14ac:dyDescent="0.25">
      <c r="A17" s="16">
        <f>A16+1</f>
        <v>11</v>
      </c>
      <c r="B17" s="19" t="s">
        <v>81</v>
      </c>
      <c r="C17" s="16" t="s">
        <v>25</v>
      </c>
      <c r="D17" s="42"/>
      <c r="E17" s="18">
        <v>0</v>
      </c>
      <c r="F17" s="17" t="s">
        <v>19</v>
      </c>
      <c r="G17" s="20">
        <v>1148000</v>
      </c>
      <c r="H17" s="20">
        <v>854.85</v>
      </c>
      <c r="I17" s="20">
        <f>G17-H17</f>
        <v>1147145.1499999999</v>
      </c>
      <c r="J17" s="20"/>
      <c r="K17" s="32" t="s">
        <v>27</v>
      </c>
      <c r="L17" s="19" t="s">
        <v>137</v>
      </c>
    </row>
    <row r="18" spans="1:12" ht="32.25" customHeight="1" x14ac:dyDescent="0.25">
      <c r="A18" s="66">
        <f>A17+1</f>
        <v>12</v>
      </c>
      <c r="B18" s="64" t="s">
        <v>72</v>
      </c>
      <c r="C18" s="66" t="s">
        <v>25</v>
      </c>
      <c r="D18" s="42"/>
      <c r="E18" s="18">
        <v>770000</v>
      </c>
      <c r="F18" s="17" t="s">
        <v>20</v>
      </c>
      <c r="G18" s="18">
        <v>770000</v>
      </c>
      <c r="H18" s="20">
        <v>0</v>
      </c>
      <c r="I18" s="20">
        <f>G18-H18</f>
        <v>770000</v>
      </c>
      <c r="J18" s="62">
        <v>524759.65</v>
      </c>
      <c r="K18" s="62" t="s">
        <v>16</v>
      </c>
      <c r="L18" s="64" t="s">
        <v>138</v>
      </c>
    </row>
    <row r="19" spans="1:12" ht="42.75" customHeight="1" x14ac:dyDescent="0.25">
      <c r="A19" s="67"/>
      <c r="B19" s="65"/>
      <c r="C19" s="67"/>
      <c r="D19" s="42"/>
      <c r="E19" s="18">
        <v>550000</v>
      </c>
      <c r="F19" s="17" t="s">
        <v>19</v>
      </c>
      <c r="G19" s="18">
        <v>550000</v>
      </c>
      <c r="H19" s="20">
        <v>0</v>
      </c>
      <c r="I19" s="20">
        <f>G19-H19</f>
        <v>550000</v>
      </c>
      <c r="J19" s="63"/>
      <c r="K19" s="63"/>
      <c r="L19" s="65"/>
    </row>
    <row r="20" spans="1:12" x14ac:dyDescent="0.25">
      <c r="A20" s="66">
        <f>A18+1</f>
        <v>13</v>
      </c>
      <c r="B20" s="64" t="s">
        <v>28</v>
      </c>
      <c r="C20" s="66" t="s">
        <v>25</v>
      </c>
      <c r="D20" s="42"/>
      <c r="E20" s="18">
        <v>2462502</v>
      </c>
      <c r="F20" s="17" t="s">
        <v>20</v>
      </c>
      <c r="G20" s="18">
        <v>2462502</v>
      </c>
      <c r="H20" s="20">
        <v>0</v>
      </c>
      <c r="I20" s="20">
        <f>G20-H20</f>
        <v>2462502</v>
      </c>
      <c r="J20" s="72">
        <v>0</v>
      </c>
      <c r="K20" s="62" t="s">
        <v>16</v>
      </c>
      <c r="L20" s="64" t="s">
        <v>139</v>
      </c>
    </row>
    <row r="21" spans="1:12" ht="55.5" customHeight="1" x14ac:dyDescent="0.25">
      <c r="A21" s="67"/>
      <c r="B21" s="65"/>
      <c r="C21" s="67"/>
      <c r="D21" s="42"/>
      <c r="E21" s="18">
        <v>1300292</v>
      </c>
      <c r="F21" s="17" t="s">
        <v>19</v>
      </c>
      <c r="G21" s="18">
        <v>1300292</v>
      </c>
      <c r="H21" s="20">
        <v>0</v>
      </c>
      <c r="I21" s="20">
        <f>G21-H21</f>
        <v>1300292</v>
      </c>
      <c r="J21" s="73"/>
      <c r="K21" s="63"/>
      <c r="L21" s="65"/>
    </row>
    <row r="22" spans="1:12" ht="54.75" customHeight="1" x14ac:dyDescent="0.25">
      <c r="A22" s="66">
        <f>A20+1</f>
        <v>14</v>
      </c>
      <c r="B22" s="64" t="s">
        <v>29</v>
      </c>
      <c r="C22" s="66" t="s">
        <v>25</v>
      </c>
      <c r="D22" s="42"/>
      <c r="E22" s="18">
        <v>2221560</v>
      </c>
      <c r="F22" s="17" t="s">
        <v>20</v>
      </c>
      <c r="G22" s="18">
        <v>2221560</v>
      </c>
      <c r="H22" s="20">
        <v>0</v>
      </c>
      <c r="I22" s="20">
        <f>G22-H22</f>
        <v>2221560</v>
      </c>
      <c r="J22" s="62"/>
      <c r="K22" s="62" t="s">
        <v>16</v>
      </c>
      <c r="L22" s="64" t="s">
        <v>140</v>
      </c>
    </row>
    <row r="23" spans="1:12" ht="57" customHeight="1" x14ac:dyDescent="0.25">
      <c r="A23" s="67"/>
      <c r="B23" s="65"/>
      <c r="C23" s="67"/>
      <c r="D23" s="42"/>
      <c r="E23" s="18">
        <v>1068440</v>
      </c>
      <c r="F23" s="17" t="s">
        <v>19</v>
      </c>
      <c r="G23" s="18">
        <v>1068440</v>
      </c>
      <c r="H23" s="20">
        <f>1200+800</f>
        <v>2000</v>
      </c>
      <c r="I23" s="20">
        <f>G23-H23</f>
        <v>1066440</v>
      </c>
      <c r="J23" s="63"/>
      <c r="K23" s="63"/>
      <c r="L23" s="65"/>
    </row>
    <row r="24" spans="1:12" ht="29.25" customHeight="1" x14ac:dyDescent="0.25">
      <c r="A24" s="66">
        <f>A22+1</f>
        <v>15</v>
      </c>
      <c r="B24" s="64" t="s">
        <v>30</v>
      </c>
      <c r="C24" s="66" t="s">
        <v>25</v>
      </c>
      <c r="D24" s="42"/>
      <c r="E24" s="18">
        <v>797720</v>
      </c>
      <c r="F24" s="17" t="s">
        <v>20</v>
      </c>
      <c r="G24" s="18">
        <v>797720</v>
      </c>
      <c r="H24" s="20">
        <v>0</v>
      </c>
      <c r="I24" s="20">
        <f>G24-H24</f>
        <v>797720</v>
      </c>
      <c r="J24" s="62"/>
      <c r="K24" s="62" t="s">
        <v>16</v>
      </c>
      <c r="L24" s="64" t="s">
        <v>107</v>
      </c>
    </row>
    <row r="25" spans="1:12" ht="23.25" customHeight="1" x14ac:dyDescent="0.25">
      <c r="A25" s="67"/>
      <c r="B25" s="65"/>
      <c r="C25" s="67"/>
      <c r="D25" s="42"/>
      <c r="E25" s="18">
        <v>355000</v>
      </c>
      <c r="F25" s="17" t="s">
        <v>19</v>
      </c>
      <c r="G25" s="18">
        <v>0</v>
      </c>
      <c r="H25" s="20">
        <v>0</v>
      </c>
      <c r="I25" s="20">
        <f>G25-H25</f>
        <v>0</v>
      </c>
      <c r="J25" s="63"/>
      <c r="K25" s="63"/>
      <c r="L25" s="65"/>
    </row>
    <row r="26" spans="1:12" ht="29.25" customHeight="1" x14ac:dyDescent="0.25">
      <c r="A26" s="66">
        <f>A24+1</f>
        <v>16</v>
      </c>
      <c r="B26" s="64" t="s">
        <v>32</v>
      </c>
      <c r="C26" s="66" t="s">
        <v>25</v>
      </c>
      <c r="D26" s="42"/>
      <c r="E26" s="18">
        <v>1327537</v>
      </c>
      <c r="F26" s="17" t="s">
        <v>20</v>
      </c>
      <c r="G26" s="18">
        <v>1327537</v>
      </c>
      <c r="H26" s="20">
        <v>0</v>
      </c>
      <c r="I26" s="20">
        <f>G26-H26</f>
        <v>1327537</v>
      </c>
      <c r="J26" s="62"/>
      <c r="K26" s="62" t="s">
        <v>16</v>
      </c>
      <c r="L26" s="64" t="s">
        <v>141</v>
      </c>
    </row>
    <row r="27" spans="1:12" ht="25.5" customHeight="1" x14ac:dyDescent="0.25">
      <c r="A27" s="67"/>
      <c r="B27" s="65"/>
      <c r="C27" s="67"/>
      <c r="D27" s="42"/>
      <c r="E27" s="18">
        <v>150000</v>
      </c>
      <c r="F27" s="17" t="s">
        <v>19</v>
      </c>
      <c r="G27" s="18">
        <v>0</v>
      </c>
      <c r="H27" s="20">
        <v>0</v>
      </c>
      <c r="I27" s="20">
        <f>G27-H27</f>
        <v>0</v>
      </c>
      <c r="J27" s="63"/>
      <c r="K27" s="63"/>
      <c r="L27" s="65"/>
    </row>
    <row r="28" spans="1:12" ht="24" customHeight="1" x14ac:dyDescent="0.25">
      <c r="A28" s="66">
        <f>A26+1</f>
        <v>17</v>
      </c>
      <c r="B28" s="64" t="s">
        <v>33</v>
      </c>
      <c r="C28" s="16" t="s">
        <v>25</v>
      </c>
      <c r="D28" s="42"/>
      <c r="E28" s="18">
        <v>2621082</v>
      </c>
      <c r="F28" s="17" t="s">
        <v>20</v>
      </c>
      <c r="G28" s="18">
        <v>2621082</v>
      </c>
      <c r="H28" s="20">
        <v>0</v>
      </c>
      <c r="I28" s="20">
        <f>G28-H28</f>
        <v>2621082</v>
      </c>
      <c r="J28" s="62"/>
      <c r="K28" s="62" t="s">
        <v>16</v>
      </c>
      <c r="L28" s="64" t="s">
        <v>142</v>
      </c>
    </row>
    <row r="29" spans="1:12" ht="25.15" customHeight="1" x14ac:dyDescent="0.25">
      <c r="A29" s="67"/>
      <c r="B29" s="65"/>
      <c r="C29" s="16" t="s">
        <v>25</v>
      </c>
      <c r="D29" s="42"/>
      <c r="E29" s="18">
        <v>500000</v>
      </c>
      <c r="F29" s="17" t="s">
        <v>19</v>
      </c>
      <c r="G29" s="18">
        <v>30807</v>
      </c>
      <c r="H29" s="20">
        <f>1845</f>
        <v>1845</v>
      </c>
      <c r="I29" s="20">
        <f>G29-H29</f>
        <v>28962</v>
      </c>
      <c r="J29" s="63"/>
      <c r="K29" s="63"/>
      <c r="L29" s="65"/>
    </row>
    <row r="30" spans="1:12" ht="54" x14ac:dyDescent="0.25">
      <c r="A30" s="16">
        <f>A28+1</f>
        <v>18</v>
      </c>
      <c r="B30" s="31" t="s">
        <v>34</v>
      </c>
      <c r="C30" s="16" t="s">
        <v>25</v>
      </c>
      <c r="D30" s="42">
        <f>274343.35+29114</f>
        <v>303457.34999999998</v>
      </c>
      <c r="E30" s="18">
        <v>39412</v>
      </c>
      <c r="F30" s="17" t="s">
        <v>20</v>
      </c>
      <c r="G30" s="20">
        <f>39412+14107</f>
        <v>53519</v>
      </c>
      <c r="H30" s="20">
        <f>1355.46+749.07+26619.8+6444.79+14106.75</f>
        <v>49275.869999999995</v>
      </c>
      <c r="I30" s="20">
        <f>G30-H30</f>
        <v>4243.1300000000047</v>
      </c>
      <c r="J30" s="20"/>
      <c r="K30" s="32" t="s">
        <v>27</v>
      </c>
      <c r="L30" s="19" t="s">
        <v>82</v>
      </c>
    </row>
    <row r="31" spans="1:12" ht="81" x14ac:dyDescent="0.25">
      <c r="A31" s="16">
        <f>A30+1</f>
        <v>19</v>
      </c>
      <c r="B31" s="31" t="s">
        <v>35</v>
      </c>
      <c r="C31" s="16" t="s">
        <v>25</v>
      </c>
      <c r="D31" s="42">
        <v>0</v>
      </c>
      <c r="E31" s="18">
        <v>427326</v>
      </c>
      <c r="F31" s="17" t="s">
        <v>20</v>
      </c>
      <c r="G31" s="18">
        <v>427326</v>
      </c>
      <c r="H31" s="20">
        <v>0</v>
      </c>
      <c r="I31" s="20">
        <f>G31-H31</f>
        <v>427326</v>
      </c>
      <c r="J31" s="20"/>
      <c r="K31" s="32" t="s">
        <v>31</v>
      </c>
      <c r="L31" s="19" t="s">
        <v>143</v>
      </c>
    </row>
    <row r="32" spans="1:12" ht="93" customHeight="1" x14ac:dyDescent="0.25">
      <c r="A32" s="16">
        <f>A31+1</f>
        <v>20</v>
      </c>
      <c r="B32" s="31" t="s">
        <v>36</v>
      </c>
      <c r="C32" s="16" t="s">
        <v>25</v>
      </c>
      <c r="D32" s="42">
        <v>0</v>
      </c>
      <c r="E32" s="18">
        <v>426277</v>
      </c>
      <c r="F32" s="17" t="s">
        <v>20</v>
      </c>
      <c r="G32" s="18">
        <v>426277</v>
      </c>
      <c r="H32" s="20">
        <v>192273.42</v>
      </c>
      <c r="I32" s="20">
        <f>G32-H32</f>
        <v>234003.58</v>
      </c>
      <c r="J32" s="20"/>
      <c r="K32" s="32" t="s">
        <v>27</v>
      </c>
      <c r="L32" s="19" t="s">
        <v>144</v>
      </c>
    </row>
    <row r="33" spans="1:12" ht="54" x14ac:dyDescent="0.25">
      <c r="A33" s="16">
        <f>A32+1</f>
        <v>21</v>
      </c>
      <c r="B33" s="31" t="s">
        <v>37</v>
      </c>
      <c r="C33" s="16" t="s">
        <v>25</v>
      </c>
      <c r="D33" s="42">
        <v>0</v>
      </c>
      <c r="E33" s="18">
        <v>426277</v>
      </c>
      <c r="F33" s="17" t="s">
        <v>20</v>
      </c>
      <c r="G33" s="18">
        <v>426277</v>
      </c>
      <c r="H33" s="20">
        <v>278013.73</v>
      </c>
      <c r="I33" s="20">
        <f>G33-H33</f>
        <v>148263.27000000002</v>
      </c>
      <c r="J33" s="20"/>
      <c r="K33" s="32" t="s">
        <v>27</v>
      </c>
      <c r="L33" s="19" t="s">
        <v>145</v>
      </c>
    </row>
    <row r="34" spans="1:12" ht="54" x14ac:dyDescent="0.25">
      <c r="A34" s="16">
        <f>A33+1</f>
        <v>22</v>
      </c>
      <c r="B34" s="19" t="s">
        <v>38</v>
      </c>
      <c r="C34" s="16" t="s">
        <v>25</v>
      </c>
      <c r="D34" s="42"/>
      <c r="E34" s="18">
        <v>432655</v>
      </c>
      <c r="F34" s="17" t="s">
        <v>19</v>
      </c>
      <c r="G34" s="18">
        <v>432655</v>
      </c>
      <c r="H34" s="20">
        <v>0</v>
      </c>
      <c r="I34" s="20">
        <f>G34-H34</f>
        <v>432655</v>
      </c>
      <c r="J34" s="20">
        <f>167944.68+131310.99+141573.71-G34</f>
        <v>8174.3800000000047</v>
      </c>
      <c r="K34" s="21"/>
      <c r="L34" s="19" t="s">
        <v>108</v>
      </c>
    </row>
    <row r="35" spans="1:12" ht="54" x14ac:dyDescent="0.25">
      <c r="A35" s="22">
        <f>A34+1</f>
        <v>23</v>
      </c>
      <c r="B35" s="23" t="s">
        <v>124</v>
      </c>
      <c r="C35" s="22" t="s">
        <v>25</v>
      </c>
      <c r="D35" s="43"/>
      <c r="E35" s="25">
        <v>0</v>
      </c>
      <c r="F35" s="24" t="s">
        <v>11</v>
      </c>
      <c r="G35" s="25">
        <v>40000</v>
      </c>
      <c r="H35" s="26">
        <v>0</v>
      </c>
      <c r="I35" s="26">
        <f>G35-H35</f>
        <v>40000</v>
      </c>
      <c r="J35" s="26"/>
      <c r="K35" s="27" t="s">
        <v>31</v>
      </c>
      <c r="L35" s="23" t="s">
        <v>129</v>
      </c>
    </row>
    <row r="36" spans="1:12" ht="54" x14ac:dyDescent="0.25">
      <c r="A36" s="22">
        <f>A35+1</f>
        <v>24</v>
      </c>
      <c r="B36" s="23" t="s">
        <v>123</v>
      </c>
      <c r="C36" s="22" t="s">
        <v>25</v>
      </c>
      <c r="D36" s="43"/>
      <c r="E36" s="25">
        <v>0</v>
      </c>
      <c r="F36" s="24" t="s">
        <v>11</v>
      </c>
      <c r="G36" s="25">
        <v>30000</v>
      </c>
      <c r="H36" s="26">
        <v>0</v>
      </c>
      <c r="I36" s="26">
        <f>G36-H36</f>
        <v>30000</v>
      </c>
      <c r="J36" s="26"/>
      <c r="K36" s="27" t="s">
        <v>31</v>
      </c>
      <c r="L36" s="23" t="s">
        <v>121</v>
      </c>
    </row>
    <row r="37" spans="1:12" x14ac:dyDescent="0.25">
      <c r="A37" s="59" t="s">
        <v>39</v>
      </c>
      <c r="B37" s="59"/>
      <c r="C37" s="59"/>
      <c r="D37" s="59"/>
      <c r="E37" s="59"/>
      <c r="F37" s="59"/>
      <c r="G37" s="59"/>
      <c r="H37" s="59"/>
      <c r="I37" s="59"/>
      <c r="J37" s="59"/>
      <c r="K37" s="59"/>
      <c r="L37" s="59"/>
    </row>
    <row r="38" spans="1:12" x14ac:dyDescent="0.25">
      <c r="A38" s="79">
        <f>A36+1</f>
        <v>25</v>
      </c>
      <c r="B38" s="81" t="s">
        <v>40</v>
      </c>
      <c r="C38" s="79" t="s">
        <v>41</v>
      </c>
      <c r="D38" s="86">
        <v>16040</v>
      </c>
      <c r="E38" s="25">
        <f>238561</f>
        <v>238561</v>
      </c>
      <c r="F38" s="22">
        <v>52</v>
      </c>
      <c r="G38" s="26">
        <f>E38+55000</f>
        <v>293561</v>
      </c>
      <c r="H38" s="26">
        <f>254168.99</f>
        <v>254168.99</v>
      </c>
      <c r="I38" s="26">
        <f>G38-H38</f>
        <v>39392.010000000009</v>
      </c>
      <c r="J38" s="90"/>
      <c r="K38" s="88" t="s">
        <v>109</v>
      </c>
      <c r="L38" s="93" t="s">
        <v>110</v>
      </c>
    </row>
    <row r="39" spans="1:12" x14ac:dyDescent="0.25">
      <c r="A39" s="80"/>
      <c r="B39" s="82"/>
      <c r="C39" s="80"/>
      <c r="D39" s="87"/>
      <c r="E39" s="25">
        <f>383960</f>
        <v>383960</v>
      </c>
      <c r="F39" s="24" t="s">
        <v>11</v>
      </c>
      <c r="G39" s="25">
        <f>383960</f>
        <v>383960</v>
      </c>
      <c r="H39" s="26">
        <v>383960</v>
      </c>
      <c r="I39" s="26">
        <f>G39-H39</f>
        <v>0</v>
      </c>
      <c r="J39" s="91"/>
      <c r="K39" s="89"/>
      <c r="L39" s="94"/>
    </row>
    <row r="40" spans="1:12" ht="54" x14ac:dyDescent="0.25">
      <c r="A40" s="22">
        <f>A38+1</f>
        <v>26</v>
      </c>
      <c r="B40" s="23" t="s">
        <v>96</v>
      </c>
      <c r="C40" s="22" t="s">
        <v>41</v>
      </c>
      <c r="D40" s="43"/>
      <c r="E40" s="25">
        <v>10000</v>
      </c>
      <c r="F40" s="24" t="s">
        <v>11</v>
      </c>
      <c r="G40" s="25">
        <v>10000</v>
      </c>
      <c r="H40" s="26">
        <v>4739.53</v>
      </c>
      <c r="I40" s="26">
        <f>G40-H40</f>
        <v>5260.47</v>
      </c>
      <c r="J40" s="26"/>
      <c r="K40" s="35" t="s">
        <v>31</v>
      </c>
      <c r="L40" s="23" t="s">
        <v>111</v>
      </c>
    </row>
    <row r="41" spans="1:12" ht="40.5" x14ac:dyDescent="0.25">
      <c r="A41" s="16">
        <f>A40+1</f>
        <v>27</v>
      </c>
      <c r="B41" s="19" t="s">
        <v>43</v>
      </c>
      <c r="C41" s="16" t="s">
        <v>44</v>
      </c>
      <c r="D41" s="42"/>
      <c r="E41" s="33">
        <v>22440</v>
      </c>
      <c r="F41" s="17" t="s">
        <v>11</v>
      </c>
      <c r="G41" s="20">
        <v>44880</v>
      </c>
      <c r="H41" s="20">
        <v>22440</v>
      </c>
      <c r="I41" s="20">
        <f>G41-H41</f>
        <v>22440</v>
      </c>
      <c r="J41" s="20"/>
      <c r="K41" s="21" t="s">
        <v>31</v>
      </c>
      <c r="L41" s="19" t="s">
        <v>146</v>
      </c>
    </row>
    <row r="42" spans="1:12" ht="40.5" x14ac:dyDescent="0.25">
      <c r="A42" s="22">
        <f>A41+1</f>
        <v>28</v>
      </c>
      <c r="B42" s="23" t="s">
        <v>45</v>
      </c>
      <c r="C42" s="22" t="s">
        <v>46</v>
      </c>
      <c r="D42" s="43"/>
      <c r="E42" s="25">
        <v>70000</v>
      </c>
      <c r="F42" s="24" t="s">
        <v>11</v>
      </c>
      <c r="G42" s="25">
        <v>70000</v>
      </c>
      <c r="H42" s="26">
        <v>70000</v>
      </c>
      <c r="I42" s="26">
        <f>G42-H42</f>
        <v>0</v>
      </c>
      <c r="J42" s="26"/>
      <c r="K42" s="35" t="s">
        <v>31</v>
      </c>
      <c r="L42" s="23" t="s">
        <v>130</v>
      </c>
    </row>
    <row r="43" spans="1:12" ht="67.5" x14ac:dyDescent="0.25">
      <c r="A43" s="16">
        <f>A42+1</f>
        <v>29</v>
      </c>
      <c r="B43" s="19" t="s">
        <v>85</v>
      </c>
      <c r="C43" s="16" t="s">
        <v>46</v>
      </c>
      <c r="D43" s="42"/>
      <c r="E43" s="18">
        <v>165000</v>
      </c>
      <c r="F43" s="45" t="s">
        <v>75</v>
      </c>
      <c r="G43" s="18">
        <v>165000</v>
      </c>
      <c r="H43" s="20">
        <v>0</v>
      </c>
      <c r="I43" s="20">
        <f>G43-H43</f>
        <v>165000</v>
      </c>
      <c r="J43" s="20"/>
      <c r="K43" s="32" t="s">
        <v>16</v>
      </c>
      <c r="L43" s="19" t="s">
        <v>112</v>
      </c>
    </row>
    <row r="44" spans="1:12" ht="55.5" customHeight="1" x14ac:dyDescent="0.25">
      <c r="A44" s="66">
        <f>A43+1</f>
        <v>30</v>
      </c>
      <c r="B44" s="64" t="s">
        <v>47</v>
      </c>
      <c r="C44" s="66" t="s">
        <v>46</v>
      </c>
      <c r="D44" s="68">
        <f>17273.64+4182.0394</f>
        <v>21455.679400000001</v>
      </c>
      <c r="E44" s="18">
        <v>1535730</v>
      </c>
      <c r="F44" s="17" t="s">
        <v>20</v>
      </c>
      <c r="G44" s="18">
        <v>1535730</v>
      </c>
      <c r="H44" s="48">
        <v>214591.94</v>
      </c>
      <c r="I44" s="20">
        <f>E44-H44</f>
        <v>1321138.06</v>
      </c>
      <c r="J44" s="62"/>
      <c r="K44" s="70" t="s">
        <v>31</v>
      </c>
      <c r="L44" s="64" t="s">
        <v>147</v>
      </c>
    </row>
    <row r="45" spans="1:12" ht="55.5" customHeight="1" x14ac:dyDescent="0.25">
      <c r="A45" s="74"/>
      <c r="B45" s="75"/>
      <c r="C45" s="74"/>
      <c r="D45" s="77"/>
      <c r="E45" s="18">
        <f>546250+200000+621000+416613</f>
        <v>1783863</v>
      </c>
      <c r="F45" s="17" t="s">
        <v>19</v>
      </c>
      <c r="G45" s="18">
        <f>546250+200000+621000+416613</f>
        <v>1783863</v>
      </c>
      <c r="H45" s="47">
        <v>1082035.72</v>
      </c>
      <c r="I45" s="20">
        <f>E45-H45</f>
        <v>701827.28</v>
      </c>
      <c r="J45" s="78"/>
      <c r="K45" s="76"/>
      <c r="L45" s="75"/>
    </row>
    <row r="46" spans="1:12" ht="55.5" customHeight="1" x14ac:dyDescent="0.25">
      <c r="A46" s="67"/>
      <c r="B46" s="65"/>
      <c r="C46" s="67"/>
      <c r="D46" s="69"/>
      <c r="E46" s="18">
        <v>63514</v>
      </c>
      <c r="F46" s="17" t="s">
        <v>11</v>
      </c>
      <c r="G46" s="18">
        <v>63514</v>
      </c>
      <c r="H46" s="46">
        <v>0</v>
      </c>
      <c r="I46" s="20">
        <f>E46-H46</f>
        <v>63514</v>
      </c>
      <c r="J46" s="63"/>
      <c r="K46" s="71"/>
      <c r="L46" s="65"/>
    </row>
    <row r="47" spans="1:12" ht="27" x14ac:dyDescent="0.25">
      <c r="A47" s="16">
        <f>A44+1</f>
        <v>31</v>
      </c>
      <c r="B47" s="31" t="s">
        <v>48</v>
      </c>
      <c r="C47" s="16" t="s">
        <v>46</v>
      </c>
      <c r="D47" s="42"/>
      <c r="E47" s="18">
        <v>100000</v>
      </c>
      <c r="F47" s="17" t="s">
        <v>12</v>
      </c>
      <c r="G47" s="18">
        <v>100000</v>
      </c>
      <c r="H47" s="20">
        <f xml:space="preserve">       19306.19</f>
        <v>19306.189999999999</v>
      </c>
      <c r="I47" s="20">
        <f>G47-H47</f>
        <v>80693.81</v>
      </c>
      <c r="J47" s="20"/>
      <c r="K47" s="32" t="s">
        <v>31</v>
      </c>
      <c r="L47" s="19" t="s">
        <v>148</v>
      </c>
    </row>
    <row r="48" spans="1:12" ht="81" x14ac:dyDescent="0.25">
      <c r="A48" s="22">
        <f>A47+1</f>
        <v>32</v>
      </c>
      <c r="B48" s="92" t="s">
        <v>122</v>
      </c>
      <c r="C48" s="22" t="s">
        <v>46</v>
      </c>
      <c r="D48" s="43"/>
      <c r="E48" s="25">
        <v>0</v>
      </c>
      <c r="F48" s="24" t="s">
        <v>11</v>
      </c>
      <c r="G48" s="26">
        <v>30000</v>
      </c>
      <c r="H48" s="26">
        <v>0</v>
      </c>
      <c r="I48" s="26">
        <f>G48-H48</f>
        <v>30000</v>
      </c>
      <c r="J48" s="26"/>
      <c r="K48" s="27" t="s">
        <v>31</v>
      </c>
      <c r="L48" s="23" t="s">
        <v>126</v>
      </c>
    </row>
    <row r="49" spans="1:12" x14ac:dyDescent="0.25">
      <c r="A49" s="59" t="s">
        <v>49</v>
      </c>
      <c r="B49" s="59"/>
      <c r="C49" s="59"/>
      <c r="D49" s="59"/>
      <c r="E49" s="59"/>
      <c r="F49" s="59"/>
      <c r="G49" s="59"/>
      <c r="H49" s="59"/>
      <c r="I49" s="59"/>
      <c r="J49" s="59"/>
      <c r="K49" s="59"/>
      <c r="L49" s="59"/>
    </row>
    <row r="50" spans="1:12" ht="40.5" x14ac:dyDescent="0.25">
      <c r="A50" s="22">
        <f>A48+1</f>
        <v>33</v>
      </c>
      <c r="B50" s="23" t="s">
        <v>50</v>
      </c>
      <c r="C50" s="22" t="s">
        <v>51</v>
      </c>
      <c r="D50" s="43"/>
      <c r="E50" s="25">
        <v>17000</v>
      </c>
      <c r="F50" s="24" t="s">
        <v>11</v>
      </c>
      <c r="G50" s="25">
        <v>19000</v>
      </c>
      <c r="H50" s="25">
        <f>1300+5745.32</f>
        <v>7045.32</v>
      </c>
      <c r="I50" s="26">
        <f>G50-H50</f>
        <v>11954.68</v>
      </c>
      <c r="J50" s="25"/>
      <c r="K50" s="35" t="s">
        <v>120</v>
      </c>
      <c r="L50" s="23" t="s">
        <v>84</v>
      </c>
    </row>
    <row r="51" spans="1:12" ht="40.5" x14ac:dyDescent="0.25">
      <c r="A51" s="22">
        <f>A50+1</f>
        <v>34</v>
      </c>
      <c r="B51" s="23" t="s">
        <v>52</v>
      </c>
      <c r="C51" s="22" t="s">
        <v>53</v>
      </c>
      <c r="D51" s="43"/>
      <c r="E51" s="25">
        <v>8000</v>
      </c>
      <c r="F51" s="24" t="s">
        <v>11</v>
      </c>
      <c r="G51" s="25">
        <v>14000</v>
      </c>
      <c r="H51" s="25">
        <v>0</v>
      </c>
      <c r="I51" s="26">
        <f>G51-H51</f>
        <v>14000</v>
      </c>
      <c r="J51" s="25"/>
      <c r="K51" s="35" t="s">
        <v>16</v>
      </c>
      <c r="L51" s="23" t="s">
        <v>113</v>
      </c>
    </row>
    <row r="52" spans="1:12" ht="27" x14ac:dyDescent="0.25">
      <c r="A52" s="16">
        <f>A51+1</f>
        <v>35</v>
      </c>
      <c r="B52" s="19" t="s">
        <v>114</v>
      </c>
      <c r="C52" s="16" t="s">
        <v>53</v>
      </c>
      <c r="D52" s="42"/>
      <c r="E52" s="18">
        <v>150000</v>
      </c>
      <c r="F52" s="17" t="s">
        <v>20</v>
      </c>
      <c r="G52" s="18">
        <v>150000</v>
      </c>
      <c r="H52" s="18">
        <v>0</v>
      </c>
      <c r="I52" s="20">
        <f>E52-H52</f>
        <v>150000</v>
      </c>
      <c r="J52" s="18"/>
      <c r="K52" s="34" t="s">
        <v>16</v>
      </c>
      <c r="L52" s="19" t="s">
        <v>115</v>
      </c>
    </row>
    <row r="53" spans="1:12" ht="54" x14ac:dyDescent="0.25">
      <c r="A53" s="22">
        <f>A52+1</f>
        <v>36</v>
      </c>
      <c r="B53" s="23" t="s">
        <v>125</v>
      </c>
      <c r="C53" s="22" t="s">
        <v>53</v>
      </c>
      <c r="D53" s="43"/>
      <c r="E53" s="25">
        <v>41000</v>
      </c>
      <c r="F53" s="24" t="s">
        <v>11</v>
      </c>
      <c r="G53" s="25">
        <v>101000</v>
      </c>
      <c r="H53" s="25">
        <v>0</v>
      </c>
      <c r="I53" s="26">
        <f>G53-H53</f>
        <v>101000</v>
      </c>
      <c r="J53" s="25"/>
      <c r="K53" s="35" t="s">
        <v>16</v>
      </c>
      <c r="L53" s="23" t="s">
        <v>116</v>
      </c>
    </row>
    <row r="54" spans="1:12" ht="64.150000000000006" customHeight="1" x14ac:dyDescent="0.25">
      <c r="A54" s="22">
        <f>A53+1</f>
        <v>37</v>
      </c>
      <c r="B54" s="23" t="s">
        <v>73</v>
      </c>
      <c r="C54" s="22" t="s">
        <v>53</v>
      </c>
      <c r="D54" s="43"/>
      <c r="E54" s="25">
        <v>10000</v>
      </c>
      <c r="F54" s="24" t="s">
        <v>11</v>
      </c>
      <c r="G54" s="25">
        <v>10000</v>
      </c>
      <c r="H54" s="25">
        <v>0</v>
      </c>
      <c r="I54" s="26">
        <f>G54-H54</f>
        <v>10000</v>
      </c>
      <c r="J54" s="25"/>
      <c r="K54" s="35" t="s">
        <v>16</v>
      </c>
      <c r="L54" s="23" t="s">
        <v>149</v>
      </c>
    </row>
    <row r="55" spans="1:12" ht="40.5" x14ac:dyDescent="0.25">
      <c r="A55" s="16">
        <f>A54+1</f>
        <v>38</v>
      </c>
      <c r="B55" s="19" t="s">
        <v>74</v>
      </c>
      <c r="C55" s="16" t="s">
        <v>53</v>
      </c>
      <c r="D55" s="42"/>
      <c r="E55" s="18">
        <v>110000</v>
      </c>
      <c r="F55" s="17" t="s">
        <v>11</v>
      </c>
      <c r="G55" s="18">
        <v>170000</v>
      </c>
      <c r="H55" s="18">
        <v>43406.2</v>
      </c>
      <c r="I55" s="20">
        <f>G55-H55</f>
        <v>126593.8</v>
      </c>
      <c r="J55" s="18"/>
      <c r="K55" s="34" t="s">
        <v>42</v>
      </c>
      <c r="L55" s="19" t="s">
        <v>131</v>
      </c>
    </row>
    <row r="56" spans="1:12" ht="63" customHeight="1" x14ac:dyDescent="0.25">
      <c r="A56" s="16">
        <f>A55+1</f>
        <v>39</v>
      </c>
      <c r="B56" s="19" t="s">
        <v>54</v>
      </c>
      <c r="C56" s="16" t="s">
        <v>53</v>
      </c>
      <c r="D56" s="42"/>
      <c r="E56" s="18">
        <v>48700</v>
      </c>
      <c r="F56" s="17" t="s">
        <v>11</v>
      </c>
      <c r="G56" s="18">
        <v>48700</v>
      </c>
      <c r="H56" s="18">
        <v>0</v>
      </c>
      <c r="I56" s="20">
        <f>G56-H56</f>
        <v>48700</v>
      </c>
      <c r="J56" s="18"/>
      <c r="K56" s="34" t="s">
        <v>42</v>
      </c>
      <c r="L56" s="19" t="s">
        <v>150</v>
      </c>
    </row>
    <row r="57" spans="1:12" ht="40.5" x14ac:dyDescent="0.25">
      <c r="A57" s="49">
        <f>A56+1</f>
        <v>40</v>
      </c>
      <c r="B57" s="19" t="s">
        <v>86</v>
      </c>
      <c r="C57" s="16" t="s">
        <v>55</v>
      </c>
      <c r="D57" s="42"/>
      <c r="E57" s="18">
        <v>35000</v>
      </c>
      <c r="F57" s="17" t="s">
        <v>20</v>
      </c>
      <c r="G57" s="18">
        <v>35000</v>
      </c>
      <c r="H57" s="18">
        <v>35000</v>
      </c>
      <c r="I57" s="20">
        <f>G57-H57</f>
        <v>0</v>
      </c>
      <c r="J57" s="18"/>
      <c r="K57" s="34" t="s">
        <v>16</v>
      </c>
      <c r="L57" s="19" t="s">
        <v>132</v>
      </c>
    </row>
    <row r="58" spans="1:12" x14ac:dyDescent="0.25">
      <c r="A58" s="59" t="s">
        <v>56</v>
      </c>
      <c r="B58" s="59"/>
      <c r="C58" s="59"/>
      <c r="D58" s="59"/>
      <c r="E58" s="59"/>
      <c r="F58" s="59"/>
      <c r="G58" s="59"/>
      <c r="H58" s="59"/>
      <c r="I58" s="59"/>
      <c r="J58" s="59"/>
      <c r="K58" s="59"/>
      <c r="L58" s="59"/>
    </row>
    <row r="59" spans="1:12" ht="136.5" customHeight="1" x14ac:dyDescent="0.25">
      <c r="A59" s="16">
        <f>A57+1</f>
        <v>41</v>
      </c>
      <c r="B59" s="19" t="s">
        <v>58</v>
      </c>
      <c r="C59" s="16" t="s">
        <v>57</v>
      </c>
      <c r="D59" s="42"/>
      <c r="E59" s="18">
        <v>300000</v>
      </c>
      <c r="F59" s="17" t="s">
        <v>19</v>
      </c>
      <c r="G59" s="18">
        <v>300000</v>
      </c>
      <c r="H59" s="18">
        <v>0</v>
      </c>
      <c r="I59" s="20">
        <f>G59-H59</f>
        <v>300000</v>
      </c>
      <c r="J59" s="18"/>
      <c r="K59" s="34" t="s">
        <v>62</v>
      </c>
      <c r="L59" s="19" t="s">
        <v>151</v>
      </c>
    </row>
    <row r="60" spans="1:12" ht="27" x14ac:dyDescent="0.25">
      <c r="A60" s="49">
        <f>A59+1</f>
        <v>42</v>
      </c>
      <c r="B60" s="19" t="s">
        <v>60</v>
      </c>
      <c r="C60" s="16" t="s">
        <v>59</v>
      </c>
      <c r="D60" s="42"/>
      <c r="E60" s="18">
        <v>115000</v>
      </c>
      <c r="F60" s="17" t="s">
        <v>11</v>
      </c>
      <c r="G60" s="18">
        <v>115000</v>
      </c>
      <c r="H60" s="18">
        <v>0</v>
      </c>
      <c r="I60" s="20">
        <f>G60-H60</f>
        <v>115000</v>
      </c>
      <c r="J60" s="18"/>
      <c r="K60" s="34" t="s">
        <v>61</v>
      </c>
      <c r="L60" s="19" t="s">
        <v>152</v>
      </c>
    </row>
    <row r="61" spans="1:12" ht="89.25" customHeight="1" x14ac:dyDescent="0.25">
      <c r="A61" s="66">
        <f>A60+1</f>
        <v>43</v>
      </c>
      <c r="B61" s="64" t="s">
        <v>87</v>
      </c>
      <c r="C61" s="66" t="s">
        <v>59</v>
      </c>
      <c r="D61" s="42"/>
      <c r="E61" s="18">
        <v>1663272</v>
      </c>
      <c r="F61" s="17" t="s">
        <v>19</v>
      </c>
      <c r="G61" s="18">
        <v>1663272</v>
      </c>
      <c r="H61" s="18">
        <v>340</v>
      </c>
      <c r="I61" s="20">
        <f>G61-H61</f>
        <v>1662932</v>
      </c>
      <c r="J61" s="18"/>
      <c r="K61" s="84" t="s">
        <v>61</v>
      </c>
      <c r="L61" s="64" t="s">
        <v>117</v>
      </c>
    </row>
    <row r="62" spans="1:12" ht="89.25" customHeight="1" x14ac:dyDescent="0.25">
      <c r="A62" s="67"/>
      <c r="B62" s="65"/>
      <c r="C62" s="67"/>
      <c r="D62" s="42"/>
      <c r="E62" s="18">
        <v>167657</v>
      </c>
      <c r="F62" s="17" t="s">
        <v>11</v>
      </c>
      <c r="G62" s="18">
        <v>167657</v>
      </c>
      <c r="H62" s="18">
        <v>0</v>
      </c>
      <c r="I62" s="20">
        <f>G62-H62</f>
        <v>167657</v>
      </c>
      <c r="J62" s="18"/>
      <c r="K62" s="85"/>
      <c r="L62" s="65"/>
    </row>
    <row r="63" spans="1:12" ht="69.599999999999994" customHeight="1" x14ac:dyDescent="0.25">
      <c r="A63" s="16">
        <f>A61+1</f>
        <v>44</v>
      </c>
      <c r="B63" s="19" t="s">
        <v>63</v>
      </c>
      <c r="C63" s="16" t="s">
        <v>59</v>
      </c>
      <c r="D63" s="42"/>
      <c r="E63" s="18">
        <v>34077</v>
      </c>
      <c r="F63" s="17" t="s">
        <v>11</v>
      </c>
      <c r="G63" s="18">
        <v>34077</v>
      </c>
      <c r="H63" s="18">
        <v>0</v>
      </c>
      <c r="I63" s="20">
        <f>G63-H63</f>
        <v>34077</v>
      </c>
      <c r="J63" s="18"/>
      <c r="K63" s="34" t="s">
        <v>61</v>
      </c>
      <c r="L63" s="19" t="s">
        <v>153</v>
      </c>
    </row>
    <row r="64" spans="1:12" ht="54" x14ac:dyDescent="0.25">
      <c r="A64" s="49">
        <f>A63+1</f>
        <v>45</v>
      </c>
      <c r="B64" s="19" t="s">
        <v>88</v>
      </c>
      <c r="C64" s="16" t="s">
        <v>59</v>
      </c>
      <c r="D64" s="42"/>
      <c r="E64" s="18">
        <v>485000</v>
      </c>
      <c r="F64" s="17" t="s">
        <v>19</v>
      </c>
      <c r="G64" s="18">
        <v>485000</v>
      </c>
      <c r="H64" s="18">
        <v>0</v>
      </c>
      <c r="I64" s="20">
        <f>G64-H64</f>
        <v>485000</v>
      </c>
      <c r="J64" s="18"/>
      <c r="K64" s="34" t="s">
        <v>62</v>
      </c>
      <c r="L64" s="31" t="s">
        <v>154</v>
      </c>
    </row>
    <row r="65" spans="1:12" ht="54" x14ac:dyDescent="0.25">
      <c r="A65" s="49">
        <f>A64+1</f>
        <v>46</v>
      </c>
      <c r="B65" s="19" t="s">
        <v>64</v>
      </c>
      <c r="C65" s="16" t="s">
        <v>59</v>
      </c>
      <c r="D65" s="42"/>
      <c r="E65" s="18">
        <v>1700000</v>
      </c>
      <c r="F65" s="17" t="s">
        <v>19</v>
      </c>
      <c r="G65" s="18">
        <v>1700000</v>
      </c>
      <c r="H65" s="18">
        <v>0</v>
      </c>
      <c r="I65" s="20">
        <f>G65-H65</f>
        <v>1700000</v>
      </c>
      <c r="J65" s="18"/>
      <c r="K65" s="34" t="s">
        <v>62</v>
      </c>
      <c r="L65" s="19" t="s">
        <v>155</v>
      </c>
    </row>
    <row r="66" spans="1:12" x14ac:dyDescent="0.25">
      <c r="A66" s="66">
        <f>A65+1</f>
        <v>47</v>
      </c>
      <c r="B66" s="64" t="s">
        <v>89</v>
      </c>
      <c r="C66" s="16" t="s">
        <v>59</v>
      </c>
      <c r="D66" s="42"/>
      <c r="E66" s="18">
        <v>2336182</v>
      </c>
      <c r="F66" s="17" t="s">
        <v>20</v>
      </c>
      <c r="G66" s="18">
        <v>2336182</v>
      </c>
      <c r="H66" s="18">
        <v>0</v>
      </c>
      <c r="I66" s="20">
        <f>G66-H66</f>
        <v>2336182</v>
      </c>
      <c r="J66" s="18"/>
      <c r="K66" s="84" t="s">
        <v>62</v>
      </c>
      <c r="L66" s="64" t="s">
        <v>156</v>
      </c>
    </row>
    <row r="67" spans="1:12" x14ac:dyDescent="0.25">
      <c r="A67" s="67"/>
      <c r="B67" s="65"/>
      <c r="C67" s="16" t="s">
        <v>59</v>
      </c>
      <c r="D67" s="42"/>
      <c r="E67" s="18">
        <v>1395513</v>
      </c>
      <c r="F67" s="17" t="s">
        <v>19</v>
      </c>
      <c r="G67" s="18">
        <v>1395513</v>
      </c>
      <c r="H67" s="18">
        <v>0</v>
      </c>
      <c r="I67" s="20">
        <f>G67-H67</f>
        <v>1395513</v>
      </c>
      <c r="J67" s="18"/>
      <c r="K67" s="85"/>
      <c r="L67" s="65"/>
    </row>
    <row r="68" spans="1:12" ht="27" x14ac:dyDescent="0.25">
      <c r="A68" s="16">
        <f>A66+1</f>
        <v>48</v>
      </c>
      <c r="B68" s="19" t="s">
        <v>65</v>
      </c>
      <c r="C68" s="16" t="s">
        <v>59</v>
      </c>
      <c r="D68" s="42"/>
      <c r="E68" s="18">
        <v>300000</v>
      </c>
      <c r="F68" s="17" t="s">
        <v>92</v>
      </c>
      <c r="G68" s="18">
        <v>300000</v>
      </c>
      <c r="H68" s="18">
        <v>0</v>
      </c>
      <c r="I68" s="20">
        <f>G68-H68</f>
        <v>300000</v>
      </c>
      <c r="J68" s="18"/>
      <c r="K68" s="34"/>
      <c r="L68" s="19" t="s">
        <v>90</v>
      </c>
    </row>
    <row r="69" spans="1:12" ht="21" customHeight="1" x14ac:dyDescent="0.25">
      <c r="A69" s="66">
        <f>A68+1</f>
        <v>49</v>
      </c>
      <c r="B69" s="64" t="s">
        <v>66</v>
      </c>
      <c r="C69" s="16" t="s">
        <v>59</v>
      </c>
      <c r="D69" s="42"/>
      <c r="E69" s="18">
        <v>500000</v>
      </c>
      <c r="F69" s="17" t="s">
        <v>20</v>
      </c>
      <c r="G69" s="18">
        <v>500000</v>
      </c>
      <c r="H69" s="18">
        <v>0</v>
      </c>
      <c r="I69" s="20">
        <f>G69-H69</f>
        <v>500000</v>
      </c>
      <c r="J69" s="18"/>
      <c r="K69" s="84" t="s">
        <v>62</v>
      </c>
      <c r="L69" s="64" t="s">
        <v>97</v>
      </c>
    </row>
    <row r="70" spans="1:12" ht="29.25" customHeight="1" x14ac:dyDescent="0.25">
      <c r="A70" s="67"/>
      <c r="B70" s="65"/>
      <c r="C70" s="16" t="s">
        <v>59</v>
      </c>
      <c r="D70" s="42"/>
      <c r="E70" s="18">
        <v>233214</v>
      </c>
      <c r="F70" s="17" t="s">
        <v>19</v>
      </c>
      <c r="G70" s="18">
        <f>E70-55000</f>
        <v>178214</v>
      </c>
      <c r="H70" s="18">
        <v>0</v>
      </c>
      <c r="I70" s="20">
        <f>G70-H70</f>
        <v>178214</v>
      </c>
      <c r="J70" s="18"/>
      <c r="K70" s="85"/>
      <c r="L70" s="65"/>
    </row>
    <row r="71" spans="1:12" ht="40.5" x14ac:dyDescent="0.25">
      <c r="A71" s="16">
        <f>A69+1</f>
        <v>50</v>
      </c>
      <c r="B71" s="19" t="s">
        <v>67</v>
      </c>
      <c r="C71" s="16" t="s">
        <v>59</v>
      </c>
      <c r="D71" s="42"/>
      <c r="E71" s="18">
        <v>305000</v>
      </c>
      <c r="F71" s="17" t="s">
        <v>19</v>
      </c>
      <c r="G71" s="18">
        <v>305000</v>
      </c>
      <c r="H71" s="18">
        <v>179872.12</v>
      </c>
      <c r="I71" s="20">
        <f>G71-H71</f>
        <v>125127.88</v>
      </c>
      <c r="J71" s="18"/>
      <c r="K71" s="34" t="s">
        <v>118</v>
      </c>
      <c r="L71" s="19" t="s">
        <v>119</v>
      </c>
    </row>
    <row r="72" spans="1:12" ht="81" x14ac:dyDescent="0.25">
      <c r="A72" s="49">
        <f>A71+1</f>
        <v>51</v>
      </c>
      <c r="B72" s="19" t="s">
        <v>91</v>
      </c>
      <c r="C72" s="16" t="s">
        <v>59</v>
      </c>
      <c r="D72" s="42"/>
      <c r="E72" s="18">
        <v>15000</v>
      </c>
      <c r="F72" s="17" t="s">
        <v>11</v>
      </c>
      <c r="G72" s="18">
        <v>15000</v>
      </c>
      <c r="H72" s="18">
        <v>0</v>
      </c>
      <c r="I72" s="20">
        <f>G72-H72</f>
        <v>15000</v>
      </c>
      <c r="J72" s="18"/>
      <c r="K72" s="34" t="s">
        <v>62</v>
      </c>
      <c r="L72" s="19" t="s">
        <v>157</v>
      </c>
    </row>
    <row r="73" spans="1:12" ht="40.5" x14ac:dyDescent="0.25">
      <c r="A73" s="49">
        <f>A72+1</f>
        <v>52</v>
      </c>
      <c r="B73" s="19" t="s">
        <v>68</v>
      </c>
      <c r="C73" s="16" t="s">
        <v>59</v>
      </c>
      <c r="D73" s="42"/>
      <c r="E73" s="18">
        <v>75000</v>
      </c>
      <c r="F73" s="17" t="s">
        <v>19</v>
      </c>
      <c r="G73" s="18">
        <v>75000</v>
      </c>
      <c r="H73" s="18">
        <v>0</v>
      </c>
      <c r="I73" s="20">
        <f>G73-H73</f>
        <v>75000</v>
      </c>
      <c r="J73" s="18"/>
      <c r="K73" s="34" t="s">
        <v>62</v>
      </c>
      <c r="L73" s="19" t="s">
        <v>98</v>
      </c>
    </row>
    <row r="74" spans="1:12" ht="27" x14ac:dyDescent="0.25">
      <c r="A74" s="49">
        <f>A73+1</f>
        <v>53</v>
      </c>
      <c r="B74" s="19" t="s">
        <v>69</v>
      </c>
      <c r="C74" s="16" t="s">
        <v>59</v>
      </c>
      <c r="D74" s="42"/>
      <c r="E74" s="18">
        <v>625000</v>
      </c>
      <c r="F74" s="17" t="s">
        <v>19</v>
      </c>
      <c r="G74" s="18">
        <v>350000</v>
      </c>
      <c r="H74" s="18">
        <v>0</v>
      </c>
      <c r="I74" s="20">
        <f>G74-H74</f>
        <v>350000</v>
      </c>
      <c r="J74" s="18"/>
      <c r="K74" s="34"/>
      <c r="L74" s="19" t="s">
        <v>93</v>
      </c>
    </row>
    <row r="75" spans="1:12" ht="124.5" customHeight="1" x14ac:dyDescent="0.25">
      <c r="A75" s="49">
        <f>A74+1</f>
        <v>54</v>
      </c>
      <c r="B75" s="19" t="s">
        <v>70</v>
      </c>
      <c r="C75" s="16" t="s">
        <v>59</v>
      </c>
      <c r="D75" s="42"/>
      <c r="E75" s="18">
        <v>22000</v>
      </c>
      <c r="F75" s="17" t="s">
        <v>11</v>
      </c>
      <c r="G75" s="18">
        <v>42000</v>
      </c>
      <c r="H75" s="18">
        <v>0</v>
      </c>
      <c r="I75" s="20">
        <f>G75-H75</f>
        <v>42000</v>
      </c>
      <c r="J75" s="18"/>
      <c r="K75" s="51" t="s">
        <v>62</v>
      </c>
      <c r="L75" s="50" t="s">
        <v>94</v>
      </c>
    </row>
    <row r="76" spans="1:12" ht="67.5" x14ac:dyDescent="0.25">
      <c r="A76" s="49">
        <f>A75+1</f>
        <v>55</v>
      </c>
      <c r="B76" s="19" t="s">
        <v>71</v>
      </c>
      <c r="C76" s="16" t="s">
        <v>59</v>
      </c>
      <c r="D76" s="42"/>
      <c r="E76" s="18">
        <v>20000</v>
      </c>
      <c r="F76" s="17" t="s">
        <v>11</v>
      </c>
      <c r="G76" s="18">
        <v>20000</v>
      </c>
      <c r="H76" s="18">
        <v>0</v>
      </c>
      <c r="I76" s="20">
        <f>G76-H76</f>
        <v>20000</v>
      </c>
      <c r="J76" s="18"/>
      <c r="K76" s="34"/>
      <c r="L76" s="19" t="s">
        <v>99</v>
      </c>
    </row>
    <row r="77" spans="1:12" ht="63" customHeight="1" x14ac:dyDescent="0.25">
      <c r="A77" s="52">
        <f>A76+1</f>
        <v>56</v>
      </c>
      <c r="B77" s="53" t="s">
        <v>95</v>
      </c>
      <c r="C77" s="52" t="s">
        <v>59</v>
      </c>
      <c r="D77" s="54"/>
      <c r="E77" s="55">
        <v>0</v>
      </c>
      <c r="F77" s="56" t="s">
        <v>19</v>
      </c>
      <c r="G77" s="55">
        <v>300000</v>
      </c>
      <c r="H77" s="55">
        <v>59525.7</v>
      </c>
      <c r="I77" s="57">
        <f>G77-H77</f>
        <v>240474.3</v>
      </c>
      <c r="J77" s="55"/>
      <c r="K77" s="58" t="s">
        <v>120</v>
      </c>
      <c r="L77" s="53" t="s">
        <v>127</v>
      </c>
    </row>
    <row r="78" spans="1:12" s="6" customFormat="1" ht="13.5" x14ac:dyDescent="0.25">
      <c r="A78" s="83"/>
      <c r="B78" s="83"/>
      <c r="C78" s="83"/>
      <c r="D78" s="36">
        <f>SUM(D5:D77)</f>
        <v>437455.0294</v>
      </c>
      <c r="E78" s="36">
        <f>SUM(E5:E77)</f>
        <v>32627261</v>
      </c>
      <c r="F78" s="37"/>
      <c r="G78" s="36">
        <f>SUM(G5:G77)</f>
        <v>33209373</v>
      </c>
      <c r="H78" s="36">
        <f>SUM(H5:H77)</f>
        <v>3216386.99</v>
      </c>
      <c r="I78" s="36"/>
      <c r="J78" s="36">
        <f>SUM(J5:J77)</f>
        <v>532934.03</v>
      </c>
      <c r="K78" s="83"/>
      <c r="L78" s="83"/>
    </row>
  </sheetData>
  <mergeCells count="74">
    <mergeCell ref="A58:L58"/>
    <mergeCell ref="B61:B62"/>
    <mergeCell ref="C61:C62"/>
    <mergeCell ref="K61:K62"/>
    <mergeCell ref="L61:L62"/>
    <mergeCell ref="A61:A62"/>
    <mergeCell ref="D38:D39"/>
    <mergeCell ref="L38:L39"/>
    <mergeCell ref="K38:K39"/>
    <mergeCell ref="J38:J39"/>
    <mergeCell ref="A49:L49"/>
    <mergeCell ref="A78:C78"/>
    <mergeCell ref="K78:L78"/>
    <mergeCell ref="B66:B67"/>
    <mergeCell ref="K66:K67"/>
    <mergeCell ref="L66:L67"/>
    <mergeCell ref="B69:B70"/>
    <mergeCell ref="K69:K70"/>
    <mergeCell ref="L69:L70"/>
    <mergeCell ref="A66:A67"/>
    <mergeCell ref="A69:A70"/>
    <mergeCell ref="B28:B29"/>
    <mergeCell ref="K28:K29"/>
    <mergeCell ref="L28:L29"/>
    <mergeCell ref="A37:L37"/>
    <mergeCell ref="A44:A46"/>
    <mergeCell ref="B44:B46"/>
    <mergeCell ref="K44:K46"/>
    <mergeCell ref="L44:L46"/>
    <mergeCell ref="A28:A29"/>
    <mergeCell ref="J28:J29"/>
    <mergeCell ref="D44:D46"/>
    <mergeCell ref="J44:J46"/>
    <mergeCell ref="C44:C46"/>
    <mergeCell ref="A38:A39"/>
    <mergeCell ref="B38:B39"/>
    <mergeCell ref="C38:C39"/>
    <mergeCell ref="A24:A25"/>
    <mergeCell ref="B24:B25"/>
    <mergeCell ref="C24:C25"/>
    <mergeCell ref="K24:K25"/>
    <mergeCell ref="L24:L25"/>
    <mergeCell ref="J24:J25"/>
    <mergeCell ref="A26:A27"/>
    <mergeCell ref="B26:B27"/>
    <mergeCell ref="C26:C27"/>
    <mergeCell ref="K26:K27"/>
    <mergeCell ref="L26:L27"/>
    <mergeCell ref="J26:J27"/>
    <mergeCell ref="A20:A21"/>
    <mergeCell ref="B20:B21"/>
    <mergeCell ref="C20:C21"/>
    <mergeCell ref="K20:K21"/>
    <mergeCell ref="L20:L21"/>
    <mergeCell ref="J20:J21"/>
    <mergeCell ref="A22:A23"/>
    <mergeCell ref="B22:B23"/>
    <mergeCell ref="C22:C23"/>
    <mergeCell ref="K22:K23"/>
    <mergeCell ref="L22:L23"/>
    <mergeCell ref="J22:J23"/>
    <mergeCell ref="L18:L19"/>
    <mergeCell ref="A14:L14"/>
    <mergeCell ref="A18:A19"/>
    <mergeCell ref="B18:B19"/>
    <mergeCell ref="C18:C19"/>
    <mergeCell ref="J18:J19"/>
    <mergeCell ref="K18:K19"/>
    <mergeCell ref="A4:L4"/>
    <mergeCell ref="A11:A12"/>
    <mergeCell ref="B11:B12"/>
    <mergeCell ref="C11:C12"/>
    <mergeCell ref="K11:K12"/>
    <mergeCell ref="L11:L12"/>
  </mergeCells>
  <pageMargins left="0.25" right="0.25" top="0.75" bottom="0.75" header="0.3" footer="0.3"/>
  <pageSetup paperSize="9" orientation="landscape" r:id="rId1"/>
  <ignoredErrors>
    <ignoredError sqref="C5 C6:C8 C42:C44 C51:C56 C47:C48 C9:C13" twoDigitTextYear="1"/>
    <ignoredError sqref="F6:F13 F39:F48 F50:F56 F59:F63 F69:F71 F15:F36 F57 F64:F67 F72:F76 F77" numberStoredAsText="1"/>
    <ignoredError sqref="I52:I53" 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Odpočet IP (09-2026)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Dugovič Jozef</dc:creator>
  <cp:lastModifiedBy>Dugovič Jozef</cp:lastModifiedBy>
  <dcterms:created xsi:type="dcterms:W3CDTF">2026-01-19T19:18:35Z</dcterms:created>
  <dcterms:modified xsi:type="dcterms:W3CDTF">2026-09-06T19:26:14Z</dcterms:modified>
</cp:coreProperties>
</file>